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XE\Desktop\ESTADOS FINANCIEROS PARA SUNEDU\ESTADOS FINANCIEROS 2020\"/>
    </mc:Choice>
  </mc:AlternateContent>
  <bookViews>
    <workbookView xWindow="-120" yWindow="-120" windowWidth="29040" windowHeight="15840" activeTab="4"/>
  </bookViews>
  <sheets>
    <sheet name="ESF" sheetId="7" r:id="rId1"/>
    <sheet name="ERI" sheetId="8" r:id="rId2"/>
    <sheet name="EFE" sheetId="9" r:id="rId3"/>
    <sheet name="ECP" sheetId="10" r:id="rId4"/>
    <sheet name="NOTAS" sheetId="11" r:id="rId5"/>
  </sheets>
  <externalReferences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9" l="1"/>
  <c r="H24" i="11"/>
  <c r="H19" i="11"/>
  <c r="H56" i="11"/>
  <c r="H43" i="11"/>
  <c r="H14" i="11"/>
  <c r="F28" i="10"/>
  <c r="E28" i="10"/>
  <c r="D28" i="10"/>
  <c r="C28" i="10"/>
  <c r="B28" i="10"/>
  <c r="H26" i="10"/>
  <c r="H25" i="10"/>
  <c r="H24" i="10"/>
  <c r="H23" i="10"/>
  <c r="H22" i="10"/>
  <c r="H21" i="10"/>
  <c r="H20" i="10"/>
  <c r="H63" i="11"/>
  <c r="G38" i="11"/>
  <c r="E38" i="11"/>
  <c r="H37" i="11"/>
  <c r="H38" i="11" s="1"/>
  <c r="F19" i="10"/>
  <c r="E19" i="10"/>
  <c r="D19" i="10"/>
  <c r="C19" i="10"/>
  <c r="B19" i="10"/>
  <c r="G18" i="10"/>
  <c r="H18" i="10" s="1"/>
  <c r="H17" i="10"/>
  <c r="H16" i="10"/>
  <c r="H15" i="10"/>
  <c r="H14" i="10"/>
  <c r="H13" i="10"/>
  <c r="H12" i="10"/>
  <c r="H11" i="10"/>
  <c r="G10" i="10"/>
  <c r="G19" i="10" s="1"/>
  <c r="B32" i="9"/>
  <c r="H10" i="10" l="1"/>
  <c r="H19" i="10" s="1"/>
  <c r="H51" i="11"/>
  <c r="E33" i="11"/>
  <c r="G33" i="11"/>
  <c r="H33" i="11" l="1"/>
  <c r="B33" i="7" l="1"/>
  <c r="J21" i="8"/>
  <c r="J20" i="8"/>
  <c r="J23" i="8" s="1"/>
  <c r="E11" i="8"/>
  <c r="H12" i="8" s="1"/>
  <c r="B5" i="8"/>
  <c r="E22" i="7"/>
  <c r="E14" i="8" l="1"/>
  <c r="E21" i="8" s="1"/>
  <c r="E26" i="8" s="1"/>
  <c r="B18" i="7"/>
  <c r="B35" i="7" s="1"/>
  <c r="C12" i="7" s="1"/>
  <c r="C27" i="7" l="1"/>
  <c r="E28" i="8"/>
  <c r="E30" i="8" s="1"/>
  <c r="C25" i="7"/>
  <c r="C16" i="7"/>
  <c r="C14" i="7"/>
  <c r="C13" i="7"/>
  <c r="C15" i="7"/>
  <c r="C26" i="7"/>
  <c r="C18" i="7" l="1"/>
  <c r="C33" i="7"/>
  <c r="E34" i="8" l="1"/>
  <c r="G27" i="10" s="1"/>
  <c r="E18" i="7"/>
  <c r="E24" i="7" s="1"/>
  <c r="H27" i="10" l="1"/>
  <c r="H28" i="10" s="1"/>
  <c r="G28" i="10"/>
  <c r="E33" i="7"/>
  <c r="E35" i="7" s="1"/>
  <c r="F16" i="7" s="1"/>
  <c r="F13" i="7" l="1"/>
  <c r="F12" i="7"/>
  <c r="F14" i="7"/>
  <c r="F27" i="7"/>
  <c r="F15" i="7"/>
  <c r="F20" i="7"/>
  <c r="F29" i="7"/>
  <c r="F28" i="7"/>
  <c r="F21" i="7"/>
  <c r="F30" i="7"/>
  <c r="F18" i="7" l="1"/>
  <c r="F33" i="7"/>
  <c r="F22" i="7"/>
  <c r="B19" i="9"/>
  <c r="B40" i="9" s="1"/>
  <c r="B44" i="9" s="1"/>
  <c r="F24" i="7" l="1"/>
</calcChain>
</file>

<file path=xl/sharedStrings.xml><?xml version="1.0" encoding="utf-8"?>
<sst xmlns="http://schemas.openxmlformats.org/spreadsheetml/2006/main" count="189" uniqueCount="159">
  <si>
    <t>ACTIVO</t>
  </si>
  <si>
    <t xml:space="preserve"> SOFTWARE LIBROS VIRTUALES         </t>
  </si>
  <si>
    <t xml:space="preserve"> IGV - CUENTA PROPIA               </t>
  </si>
  <si>
    <t xml:space="preserve"> IGV - REGIMEN DE PERCEPCIONES     </t>
  </si>
  <si>
    <t xml:space="preserve"> RENTA DE CUARTA CATEGORIA         </t>
  </si>
  <si>
    <t xml:space="preserve"> ESSALUD                           </t>
  </si>
  <si>
    <t xml:space="preserve"> ONP                               </t>
  </si>
  <si>
    <t xml:space="preserve"> ADMINISTRADORAS DE FONDOS DE PENSI</t>
  </si>
  <si>
    <t>ESTADO DE SITUACION FINANCIERA</t>
  </si>
  <si>
    <t>( EXPRESADO EN SOLES )</t>
  </si>
  <si>
    <t>Activo</t>
  </si>
  <si>
    <t>Pasivo y Patrimonio</t>
  </si>
  <si>
    <t>Activo Corriente</t>
  </si>
  <si>
    <t>Pasivo Corriente</t>
  </si>
  <si>
    <t>Efectivo y Equivalentes de efectivo</t>
  </si>
  <si>
    <t xml:space="preserve">Cuentas por Cobrar Comerciales - Terceros </t>
  </si>
  <si>
    <t>Tributos</t>
  </si>
  <si>
    <t xml:space="preserve">Otras Cuentas por Cobrar </t>
  </si>
  <si>
    <t>Cuentas por Pagar Comerciales - Terceros</t>
  </si>
  <si>
    <t>Existencias</t>
  </si>
  <si>
    <t>Otras cuentas por Pagar</t>
  </si>
  <si>
    <t>Anticipos</t>
  </si>
  <si>
    <t>Prestamo de Accionista</t>
  </si>
  <si>
    <t>Total Activo Corriente</t>
  </si>
  <si>
    <t>Total Pasivo  Corriente</t>
  </si>
  <si>
    <t>Obligaciones Financieras</t>
  </si>
  <si>
    <t>Leasing</t>
  </si>
  <si>
    <t>Total Pasivo No Corriente</t>
  </si>
  <si>
    <t>Activo No Corriente</t>
  </si>
  <si>
    <t>Total Pasivo</t>
  </si>
  <si>
    <t>Activo Diferido</t>
  </si>
  <si>
    <t>Inmueble Maquinaria y Equipo</t>
  </si>
  <si>
    <t>Patrimonio Neto</t>
  </si>
  <si>
    <t>Depreciacion</t>
  </si>
  <si>
    <t>Capital</t>
  </si>
  <si>
    <t>Intangible -Software</t>
  </si>
  <si>
    <t>Reservas Legales</t>
  </si>
  <si>
    <t>Resultados Acumulados</t>
  </si>
  <si>
    <t xml:space="preserve">Resultados del Ejercicio </t>
  </si>
  <si>
    <t>Total Activo No Corriente</t>
  </si>
  <si>
    <t>Total Patrimonio Neto</t>
  </si>
  <si>
    <t>TOTAL ACTIVO</t>
  </si>
  <si>
    <t>TOTAL PASIVO Y PATRIMONIO NETO</t>
  </si>
  <si>
    <t>Estado de Resultados</t>
  </si>
  <si>
    <t>Ingresos de Actividades Ordinarias</t>
  </si>
  <si>
    <t>Ventas Netas de Bienes</t>
  </si>
  <si>
    <t>Total de Ingresos de Actividades Ordinarias</t>
  </si>
  <si>
    <t xml:space="preserve">Costo de Ventas </t>
  </si>
  <si>
    <t>Ganancia (Pérdida) Bruta</t>
  </si>
  <si>
    <t>Gastos de Ventas y Distribución</t>
  </si>
  <si>
    <t>Gastos de Administración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</si>
  <si>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</si>
  <si>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</si>
  <si>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</si>
  <si>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</si>
  <si>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Ingresos Financieros</t>
  </si>
  <si>
    <t>Gastos Financieros</t>
  </si>
  <si>
    <t>Diferencias de Cambio neto</t>
  </si>
  <si>
    <t>Resultado antes de Participaciones e Impuestos</t>
  </si>
  <si>
    <t>Participaciones de los Trabajadores</t>
  </si>
  <si>
    <t>Resultado antes de Impuesto a las Ganancias</t>
  </si>
  <si>
    <t>Gasto por Impuesto a las Ganancias</t>
  </si>
  <si>
    <t>Ganancia (Pérdida) Neta de Operaciones  Continuadas</t>
  </si>
  <si>
    <t>Ganancia (Pérdida) Neta del Impuesto a las Ganancias</t>
  </si>
  <si>
    <t xml:space="preserve"> Procedente de Operaciones Discontinuadas </t>
  </si>
  <si>
    <t>Impuesto a la Renta</t>
  </si>
  <si>
    <t>Ganancia (Pérdida) Neta del Ejercicio</t>
  </si>
  <si>
    <t xml:space="preserve">                                      </t>
  </si>
  <si>
    <t>AL 31 DE DICIEMBRE 2020</t>
  </si>
  <si>
    <t>Remuneracion y contraprestaciones por pagar</t>
  </si>
  <si>
    <t>CTFLUJ03</t>
  </si>
  <si>
    <t>UNIVERSIDAD SAN ANDRES S.A.C.</t>
  </si>
  <si>
    <t>RUC 20537975122</t>
  </si>
  <si>
    <t>Estado de Flujo de Efectivo</t>
  </si>
  <si>
    <t>(Expresado en soles)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</si>
  <si>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</si>
  <si>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</si>
  <si>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</si>
  <si>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</si>
  <si>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</si>
  <si>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</si>
  <si>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</si>
  <si>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</si>
  <si>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</si>
  <si>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</si>
  <si>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</si>
  <si>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</si>
  <si>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</si>
  <si>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</si>
  <si>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</si>
  <si>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</si>
  <si>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</si>
  <si>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</si>
  <si>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</si>
  <si>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</si>
  <si>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</si>
  <si>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</si>
  <si>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Pago de Prestamo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</si>
  <si>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</si>
  <si>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</si>
  <si>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</si>
  <si>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</si>
  <si>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Estado de Cambios en el Patrimonio Neto</t>
  </si>
  <si>
    <t>Detalle</t>
  </si>
  <si>
    <t>Capital adicional</t>
  </si>
  <si>
    <t>Resultados no realizados</t>
  </si>
  <si>
    <t>Excedente revaluación</t>
  </si>
  <si>
    <t>Reserva legal</t>
  </si>
  <si>
    <t>Total</t>
  </si>
  <si>
    <t>Saldo al 31 de diciembre del 2018</t>
  </si>
  <si>
    <t>Resultado integral</t>
  </si>
  <si>
    <t>Otro resultado integral</t>
  </si>
  <si>
    <t>Estado Acumulados de Cambios en Politicas Contables y correcion de errores</t>
  </si>
  <si>
    <t>Dividendos declarados y participaciones acordados durante el periodo</t>
  </si>
  <si>
    <t>Nuevos Aportes de Accionistas</t>
  </si>
  <si>
    <t>Capitalizacion de partidas patrimoniales</t>
  </si>
  <si>
    <t>Otro incremento o disminuciones de las partidas patrimoniales</t>
  </si>
  <si>
    <t>Resultado del ejercicio</t>
  </si>
  <si>
    <t>Saldo al 31 de diciembre del 2019</t>
  </si>
  <si>
    <t>NOTAS A LOS ESTADOS FINANCIEROS</t>
  </si>
  <si>
    <t>NOTA 01.-</t>
  </si>
  <si>
    <t>Efectivo y equivalente en efectivo</t>
  </si>
  <si>
    <t>S/.</t>
  </si>
  <si>
    <t>Caja:</t>
  </si>
  <si>
    <t xml:space="preserve">Caja Efectiva - Principal </t>
  </si>
  <si>
    <t>Banco BCP MN</t>
  </si>
  <si>
    <t>Banco Continental ME</t>
  </si>
  <si>
    <t xml:space="preserve">TOTAL </t>
  </si>
  <si>
    <t>NOTA 02.-</t>
  </si>
  <si>
    <t>Inmueble, Maquinaria y Equipo (Neto)</t>
  </si>
  <si>
    <t>DEPRECIACION</t>
  </si>
  <si>
    <t>ACTIVO NETO</t>
  </si>
  <si>
    <t>MUEBLES Y ENSERES</t>
  </si>
  <si>
    <t>COMPUTADORAS</t>
  </si>
  <si>
    <t>MAQUINARIA</t>
  </si>
  <si>
    <t>CONSTRUCCION</t>
  </si>
  <si>
    <t>TERRENO</t>
  </si>
  <si>
    <t>NOTA 03.-</t>
  </si>
  <si>
    <t>Intangibles</t>
  </si>
  <si>
    <t>NOTA 04.-</t>
  </si>
  <si>
    <t>Activos Diferidos (No Corriente)</t>
  </si>
  <si>
    <t>interes por devengar</t>
  </si>
  <si>
    <t>NOTA 05.-</t>
  </si>
  <si>
    <t>Tributos y Contraprestaciones y Aportes al sistema de Pensiones</t>
  </si>
  <si>
    <t xml:space="preserve"> RENTA DE QUINTA CATEGORIA         </t>
  </si>
  <si>
    <t>NOTA 06.-</t>
  </si>
  <si>
    <t>BANCO CONTINENTAL</t>
  </si>
  <si>
    <t>NOTA 08.-</t>
  </si>
  <si>
    <t>Capital Social</t>
  </si>
  <si>
    <t>SAUSA CORNEJO JOSE OGRES</t>
  </si>
  <si>
    <t>PROMOTORA DE LA UNIVERSIDAD SAN ANDRES SAC</t>
  </si>
  <si>
    <t>AL 31 DE DICIEMBRE DEL 2020</t>
  </si>
  <si>
    <t>Saldo al 31 de diciembre del 2020</t>
  </si>
  <si>
    <t>Por los años terminados el 31 de diciembre del 2019 y 2020</t>
  </si>
  <si>
    <t>Mercaderias</t>
  </si>
  <si>
    <t>Mascarillas KN95</t>
  </si>
  <si>
    <t>Otra Cuenta por Cobrar</t>
  </si>
  <si>
    <t>NOTA 07.-</t>
  </si>
  <si>
    <t>NOTA 10.-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</si>
</sst>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5" formatCode="#,##0.00;[Red]#,##0.00"/>
    <numFmt numFmtId="166" formatCode="#,##0_ ;[Red]\-#,##0\ "/>
    <numFmt numFmtId="167" formatCode="0.00000000000000%"/>
    <numFmt numFmtId="168" formatCode="_ * #,##0_ ;_ * \-#,##0_ ;_ * &quot;-&quot;??_ ;_ @_ "/>
    <numFmt numFmtId="169" formatCode="_ [$$-2C0A]\ * #,##0.00_ ;_ [$$-2C0A]\ * \-#,##0.00_ ;_ [$$-2C0A]\ * &quot;-&quot;??_ ;_ @_ "/>
    <numFmt numFmtId="170" formatCode="_ &quot;S/.&quot;* #,##0.00_ ;_ &quot;S/.&quot;* \-#,##0.00_ ;_ &quot;S/.&quot;* &quot;-&quot;??_ ;_ @_ "/>
    <numFmt numFmtId="171" formatCode="_ * #,##0.00_ ;_ * \-#,##0.00_ ;_ * &quot;-&quot;??_ ;_ @_ "/>
    <numFmt numFmtId="172" formatCode="#,##0.00_ ;[Red]\-#,##0.00\ "/>
    <numFmt numFmtId="173" formatCode="[$$-409]#,##0.00;[Red][$$-409]#,##0.00"/>
    <numFmt numFmtId="174" formatCode="#,##0.0000000000_ ;[Red]\-#,##0.0000000000\ "/>
    <numFmt numFmtId="175" formatCode="#,##0.000_ ;[Red]\-#,##0.0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.85"/>
      <color indexed="8"/>
      <name val="Arial"/>
      <family val="2"/>
    </font>
    <font>
      <b/>
      <i/>
      <sz val="11"/>
      <name val="Bookman Old Style"/>
      <family val="1"/>
    </font>
    <font>
      <i/>
      <sz val="10"/>
      <name val="Arial"/>
      <family val="2"/>
    </font>
    <font>
      <b/>
      <i/>
      <sz val="10"/>
      <name val="Bookman Old Style"/>
      <family val="1"/>
    </font>
    <font>
      <b/>
      <i/>
      <sz val="10"/>
      <name val="Arial"/>
      <family val="2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i/>
      <sz val="10"/>
      <color theme="0"/>
      <name val="Arial"/>
      <family val="2"/>
    </font>
    <font>
      <b/>
      <i/>
      <sz val="11"/>
      <name val="Arial"/>
      <family val="2"/>
    </font>
    <font>
      <b/>
      <i/>
      <sz val="11"/>
      <color theme="0"/>
      <name val="Bookman Old Style"/>
      <family val="1"/>
    </font>
    <font>
      <i/>
      <sz val="1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171" fontId="16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0" fillId="0" borderId="0" xfId="0"/>
    <xf numFmtId="0" fontId="3" fillId="0" borderId="0" xfId="0" applyFont="1" applyFill="1" applyAlignment="1">
      <alignment vertical="center"/>
    </xf>
    <xf numFmtId="166" fontId="4" fillId="0" borderId="0" xfId="0" applyNumberFormat="1" applyFont="1" applyFill="1" applyAlignment="1"/>
    <xf numFmtId="0" fontId="5" fillId="0" borderId="0" xfId="0" applyFont="1" applyFill="1"/>
    <xf numFmtId="166" fontId="4" fillId="0" borderId="0" xfId="0" applyNumberFormat="1" applyFont="1" applyFill="1" applyAlignment="1">
      <alignment horizontal="left"/>
    </xf>
    <xf numFmtId="166" fontId="6" fillId="0" borderId="0" xfId="0" applyNumberFormat="1" applyFont="1" applyFill="1" applyAlignment="1"/>
    <xf numFmtId="166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38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38" fontId="5" fillId="0" borderId="0" xfId="0" applyNumberFormat="1" applyFont="1" applyFill="1"/>
    <xf numFmtId="49" fontId="9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right"/>
    </xf>
    <xf numFmtId="10" fontId="5" fillId="0" borderId="0" xfId="1" applyNumberFormat="1" applyFont="1" applyFill="1"/>
    <xf numFmtId="38" fontId="5" fillId="0" borderId="0" xfId="0" applyNumberFormat="1" applyFont="1" applyFill="1" applyBorder="1"/>
    <xf numFmtId="0" fontId="5" fillId="0" borderId="0" xfId="0" applyNumberFormat="1" applyFont="1" applyFill="1"/>
    <xf numFmtId="38" fontId="7" fillId="0" borderId="1" xfId="0" applyNumberFormat="1" applyFont="1" applyFill="1" applyBorder="1" applyAlignment="1">
      <alignment horizontal="right"/>
    </xf>
    <xf numFmtId="10" fontId="7" fillId="0" borderId="1" xfId="1" applyNumberFormat="1" applyFont="1" applyFill="1" applyBorder="1"/>
    <xf numFmtId="0" fontId="7" fillId="0" borderId="0" xfId="0" applyFont="1" applyFill="1" applyAlignment="1">
      <alignment horizontal="justify" vertical="justify"/>
    </xf>
    <xf numFmtId="38" fontId="7" fillId="0" borderId="1" xfId="0" applyNumberFormat="1" applyFont="1" applyFill="1" applyBorder="1"/>
    <xf numFmtId="38" fontId="7" fillId="0" borderId="0" xfId="0" applyNumberFormat="1" applyFont="1" applyFill="1" applyBorder="1" applyAlignment="1">
      <alignment horizontal="right"/>
    </xf>
    <xf numFmtId="38" fontId="7" fillId="0" borderId="0" xfId="0" applyNumberFormat="1" applyFont="1" applyFill="1" applyBorder="1"/>
    <xf numFmtId="0" fontId="7" fillId="0" borderId="0" xfId="1" applyNumberFormat="1" applyFont="1" applyFill="1" applyBorder="1"/>
    <xf numFmtId="10" fontId="5" fillId="0" borderId="0" xfId="0" applyNumberFormat="1" applyFont="1" applyFill="1"/>
    <xf numFmtId="10" fontId="5" fillId="0" borderId="0" xfId="1" applyNumberFormat="1" applyFont="1" applyFill="1" applyBorder="1"/>
    <xf numFmtId="0" fontId="5" fillId="0" borderId="0" xfId="0" applyFont="1" applyFill="1" applyAlignment="1">
      <alignment horizontal="left" vertical="center" wrapText="1"/>
    </xf>
    <xf numFmtId="0" fontId="7" fillId="0" borderId="2" xfId="0" applyFont="1" applyFill="1" applyBorder="1"/>
    <xf numFmtId="38" fontId="7" fillId="0" borderId="2" xfId="0" applyNumberFormat="1" applyFont="1" applyFill="1" applyBorder="1" applyAlignment="1">
      <alignment horizontal="right"/>
    </xf>
    <xf numFmtId="9" fontId="7" fillId="0" borderId="2" xfId="1" applyNumberFormat="1" applyFont="1" applyFill="1" applyBorder="1"/>
    <xf numFmtId="38" fontId="7" fillId="0" borderId="2" xfId="0" applyNumberFormat="1" applyFont="1" applyFill="1" applyBorder="1"/>
    <xf numFmtId="9" fontId="5" fillId="0" borderId="0" xfId="0" applyNumberFormat="1" applyFont="1" applyFill="1"/>
    <xf numFmtId="167" fontId="5" fillId="0" borderId="0" xfId="0" applyNumberFormat="1" applyFont="1" applyFill="1"/>
    <xf numFmtId="38" fontId="10" fillId="0" borderId="0" xfId="0" applyNumberFormat="1" applyFont="1" applyFill="1"/>
    <xf numFmtId="2" fontId="10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Border="1"/>
    <xf numFmtId="0" fontId="7" fillId="0" borderId="0" xfId="0" applyFont="1" applyFill="1" applyAlignment="1"/>
    <xf numFmtId="0" fontId="11" fillId="0" borderId="0" xfId="0" applyFont="1" applyFill="1"/>
    <xf numFmtId="0" fontId="7" fillId="0" borderId="0" xfId="0" applyFont="1" applyFill="1" applyAlignment="1">
      <alignment horizontal="left"/>
    </xf>
    <xf numFmtId="166" fontId="13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8" fontId="5" fillId="0" borderId="0" xfId="0" applyNumberFormat="1" applyFont="1" applyFill="1" applyAlignment="1">
      <alignment horizontal="center"/>
    </xf>
    <xf numFmtId="0" fontId="12" fillId="0" borderId="0" xfId="0" applyFont="1" applyFill="1"/>
    <xf numFmtId="0" fontId="14" fillId="0" borderId="0" xfId="0" applyFont="1" applyFill="1"/>
    <xf numFmtId="3" fontId="14" fillId="0" borderId="0" xfId="0" applyNumberFormat="1" applyFont="1" applyFill="1"/>
    <xf numFmtId="4" fontId="11" fillId="0" borderId="0" xfId="0" applyNumberFormat="1" applyFont="1" applyFill="1"/>
    <xf numFmtId="3" fontId="12" fillId="0" borderId="1" xfId="0" applyNumberFormat="1" applyFont="1" applyFill="1" applyBorder="1"/>
    <xf numFmtId="3" fontId="14" fillId="0" borderId="0" xfId="0" applyNumberFormat="1" applyFont="1" applyFill="1" applyBorder="1"/>
    <xf numFmtId="1" fontId="5" fillId="0" borderId="0" xfId="0" applyNumberFormat="1" applyFont="1" applyFill="1"/>
    <xf numFmtId="0" fontId="11" fillId="0" borderId="0" xfId="0" applyFont="1" applyFill="1" applyBorder="1"/>
    <xf numFmtId="0" fontId="15" fillId="0" borderId="0" xfId="0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/>
    <xf numFmtId="0" fontId="0" fillId="0" borderId="0" xfId="0" applyFill="1"/>
    <xf numFmtId="0" fontId="15" fillId="0" borderId="0" xfId="0" applyFont="1" applyFill="1"/>
    <xf numFmtId="3" fontId="5" fillId="0" borderId="0" xfId="0" applyNumberFormat="1" applyFont="1" applyFill="1"/>
    <xf numFmtId="0" fontId="16" fillId="0" borderId="0" xfId="0" applyFont="1" applyFill="1"/>
    <xf numFmtId="4" fontId="15" fillId="0" borderId="0" xfId="0" applyNumberFormat="1" applyFont="1" applyFill="1"/>
    <xf numFmtId="3" fontId="11" fillId="0" borderId="0" xfId="1" applyNumberFormat="1" applyFont="1" applyFill="1" applyBorder="1"/>
    <xf numFmtId="4" fontId="5" fillId="0" borderId="0" xfId="0" applyNumberFormat="1" applyFont="1" applyFill="1" applyAlignment="1">
      <alignment horizontal="center"/>
    </xf>
    <xf numFmtId="9" fontId="16" fillId="0" borderId="0" xfId="0" applyNumberFormat="1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21" fillId="0" borderId="0" xfId="2" applyFont="1"/>
    <xf numFmtId="166" fontId="22" fillId="0" borderId="0" xfId="2" applyNumberFormat="1" applyFont="1"/>
    <xf numFmtId="169" fontId="22" fillId="0" borderId="0" xfId="2" applyNumberFormat="1" applyFont="1"/>
    <xf numFmtId="170" fontId="22" fillId="0" borderId="0" xfId="2" applyNumberFormat="1" applyFont="1"/>
    <xf numFmtId="165" fontId="22" fillId="0" borderId="0" xfId="2" applyNumberFormat="1" applyFont="1" applyAlignment="1">
      <alignment horizontal="right"/>
    </xf>
    <xf numFmtId="166" fontId="21" fillId="0" borderId="0" xfId="2" applyNumberFormat="1" applyFont="1"/>
    <xf numFmtId="166" fontId="22" fillId="0" borderId="0" xfId="3" applyNumberFormat="1" applyFont="1"/>
    <xf numFmtId="166" fontId="21" fillId="0" borderId="0" xfId="3" applyNumberFormat="1" applyFont="1"/>
    <xf numFmtId="166" fontId="21" fillId="0" borderId="0" xfId="2" applyNumberFormat="1" applyFont="1" applyAlignment="1">
      <alignment horizontal="center"/>
    </xf>
    <xf numFmtId="169" fontId="22" fillId="0" borderId="0" xfId="2" applyNumberFormat="1" applyFont="1" applyAlignment="1">
      <alignment horizontal="center"/>
    </xf>
    <xf numFmtId="170" fontId="22" fillId="0" borderId="0" xfId="3" applyNumberFormat="1" applyFont="1"/>
    <xf numFmtId="169" fontId="22" fillId="0" borderId="0" xfId="3" applyNumberFormat="1" applyFont="1"/>
    <xf numFmtId="165" fontId="22" fillId="0" borderId="0" xfId="3" applyNumberFormat="1" applyFont="1" applyAlignment="1">
      <alignment horizontal="right"/>
    </xf>
    <xf numFmtId="0" fontId="22" fillId="0" borderId="0" xfId="2" applyFont="1"/>
    <xf numFmtId="172" fontId="22" fillId="0" borderId="0" xfId="2" applyNumberFormat="1" applyFont="1"/>
    <xf numFmtId="173" fontId="22" fillId="0" borderId="0" xfId="2" applyNumberFormat="1" applyFont="1"/>
    <xf numFmtId="173" fontId="22" fillId="0" borderId="0" xfId="3" applyNumberFormat="1" applyFont="1"/>
    <xf numFmtId="165" fontId="22" fillId="0" borderId="0" xfId="3" applyNumberFormat="1" applyFont="1"/>
    <xf numFmtId="169" fontId="21" fillId="0" borderId="0" xfId="2" applyNumberFormat="1" applyFont="1"/>
    <xf numFmtId="165" fontId="21" fillId="0" borderId="2" xfId="3" applyNumberFormat="1" applyFont="1" applyBorder="1" applyAlignment="1">
      <alignment horizontal="right"/>
    </xf>
    <xf numFmtId="4" fontId="22" fillId="0" borderId="3" xfId="2" applyNumberFormat="1" applyFont="1" applyBorder="1" applyAlignment="1">
      <alignment horizontal="center"/>
    </xf>
    <xf numFmtId="4" fontId="22" fillId="0" borderId="4" xfId="2" applyNumberFormat="1" applyFont="1" applyBorder="1" applyAlignment="1">
      <alignment horizontal="center"/>
    </xf>
    <xf numFmtId="4" fontId="22" fillId="0" borderId="5" xfId="2" applyNumberFormat="1" applyFont="1" applyBorder="1" applyAlignment="1">
      <alignment horizontal="center"/>
    </xf>
    <xf numFmtId="4" fontId="22" fillId="0" borderId="0" xfId="2" applyNumberFormat="1" applyFont="1" applyAlignment="1">
      <alignment horizontal="center"/>
    </xf>
    <xf numFmtId="165" fontId="23" fillId="0" borderId="0" xfId="2" applyNumberFormat="1" applyFont="1" applyAlignment="1">
      <alignment horizontal="center"/>
    </xf>
    <xf numFmtId="174" fontId="22" fillId="0" borderId="0" xfId="2" applyNumberFormat="1" applyFont="1"/>
    <xf numFmtId="175" fontId="22" fillId="0" borderId="0" xfId="2" applyNumberFormat="1" applyFont="1"/>
    <xf numFmtId="4" fontId="21" fillId="0" borderId="3" xfId="2" applyNumberFormat="1" applyFont="1" applyBorder="1" applyAlignment="1">
      <alignment horizontal="center"/>
    </xf>
    <xf numFmtId="4" fontId="21" fillId="0" borderId="4" xfId="2" applyNumberFormat="1" applyFont="1" applyBorder="1" applyAlignment="1">
      <alignment horizontal="center"/>
    </xf>
    <xf numFmtId="4" fontId="21" fillId="0" borderId="5" xfId="2" applyNumberFormat="1" applyFont="1" applyBorder="1" applyAlignment="1">
      <alignment horizontal="center"/>
    </xf>
    <xf numFmtId="4" fontId="21" fillId="0" borderId="0" xfId="2" applyNumberFormat="1" applyFont="1" applyAlignment="1">
      <alignment horizontal="center"/>
    </xf>
    <xf numFmtId="0" fontId="24" fillId="0" borderId="0" xfId="2" quotePrefix="1" applyFont="1"/>
    <xf numFmtId="169" fontId="22" fillId="0" borderId="0" xfId="2" quotePrefix="1" applyNumberFormat="1" applyFont="1" applyAlignment="1">
      <alignment horizontal="left"/>
    </xf>
    <xf numFmtId="170" fontId="22" fillId="0" borderId="0" xfId="2" quotePrefix="1" applyNumberFormat="1" applyFont="1" applyAlignment="1">
      <alignment horizontal="left"/>
    </xf>
    <xf numFmtId="165" fontId="22" fillId="0" borderId="0" xfId="2" quotePrefix="1" applyNumberFormat="1" applyFont="1" applyAlignment="1">
      <alignment horizontal="right"/>
    </xf>
    <xf numFmtId="166" fontId="22" fillId="0" borderId="0" xfId="2" quotePrefix="1" applyNumberFormat="1" applyFont="1" applyAlignment="1">
      <alignment horizontal="left"/>
    </xf>
    <xf numFmtId="165" fontId="21" fillId="0" borderId="2" xfId="2" applyNumberFormat="1" applyFont="1" applyBorder="1" applyAlignment="1">
      <alignment horizontal="right"/>
    </xf>
    <xf numFmtId="165" fontId="21" fillId="0" borderId="0" xfId="2" applyNumberFormat="1" applyFont="1" applyAlignment="1">
      <alignment horizontal="right"/>
    </xf>
    <xf numFmtId="38" fontId="5" fillId="0" borderId="0" xfId="2" applyNumberFormat="1" applyFont="1" applyAlignment="1">
      <alignment horizontal="right"/>
    </xf>
    <xf numFmtId="4" fontId="22" fillId="0" borderId="0" xfId="2" applyNumberFormat="1" applyFont="1" applyAlignment="1">
      <alignment horizontal="right"/>
    </xf>
    <xf numFmtId="165" fontId="21" fillId="0" borderId="0" xfId="3" applyNumberFormat="1" applyFont="1" applyAlignment="1">
      <alignment horizontal="right"/>
    </xf>
    <xf numFmtId="4" fontId="22" fillId="0" borderId="0" xfId="2" applyNumberFormat="1" applyFont="1"/>
    <xf numFmtId="14" fontId="22" fillId="0" borderId="0" xfId="2" applyNumberFormat="1" applyFont="1"/>
    <xf numFmtId="4" fontId="21" fillId="0" borderId="0" xfId="2" applyNumberFormat="1" applyFont="1"/>
    <xf numFmtId="4" fontId="25" fillId="0" borderId="0" xfId="2" applyNumberFormat="1" applyFont="1" applyAlignment="1">
      <alignment horizontal="right"/>
    </xf>
    <xf numFmtId="0" fontId="22" fillId="0" borderId="0" xfId="2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" fontId="26" fillId="0" borderId="0" xfId="0" applyNumberFormat="1" applyFont="1"/>
    <xf numFmtId="38" fontId="26" fillId="0" borderId="0" xfId="0" applyNumberFormat="1" applyFont="1"/>
    <xf numFmtId="166" fontId="4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21" fillId="0" borderId="0" xfId="2" applyNumberFormat="1" applyFont="1" applyAlignment="1">
      <alignment horizontal="center"/>
    </xf>
    <xf numFmtId="3" fontId="26" fillId="0" borderId="0" xfId="0" applyNumberFormat="1" applyFont="1"/>
    <xf numFmtId="3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</cellXfs>
  <cellStyles count="4">
    <cellStyle name="Millares 3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LANCE%20DE%20SITUACION%202017%20GUEVARA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TROS\UNIVERSIDAD%20SAN%20ANDRES\ESTADOS%20FINANCIEROS%20PARA%20SUNEDU\ESTADOS%20FINANCIEROS%202019\USAN%20-%20BALANC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17"/>
      <sheetName val="EGYP 2017"/>
      <sheetName val="FACTURAS-FALTANTES"/>
      <sheetName val="PROYECCION-2013"/>
      <sheetName val="DEPRECIACION ACELERADA 2013"/>
      <sheetName val="Hoja1"/>
      <sheetName val="NOTAS 2017"/>
      <sheetName val="Hoja2"/>
    </sheetNames>
    <sheetDataSet>
      <sheetData sheetId="0" refreshError="1">
        <row r="5">
          <cell r="A5" t="str">
            <v>( EXPRESADO EN SOLES 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ULTIMO"/>
      <sheetName val="ESF"/>
      <sheetName val="ERI"/>
      <sheetName val="EFE"/>
      <sheetName val="ECP"/>
      <sheetName val="NOTAS"/>
    </sheetNames>
    <sheetDataSet>
      <sheetData sheetId="0">
        <row r="11">
          <cell r="I11">
            <v>3472.88</v>
          </cell>
        </row>
      </sheetData>
      <sheetData sheetId="1">
        <row r="12">
          <cell r="B12">
            <v>992723.39999999991</v>
          </cell>
        </row>
        <row r="29">
          <cell r="E29">
            <v>3809181.49</v>
          </cell>
        </row>
      </sheetData>
      <sheetData sheetId="2">
        <row r="34">
          <cell r="C34">
            <v>612064.1100000001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31" sqref="E31"/>
    </sheetView>
  </sheetViews>
  <sheetFormatPr baseColWidth="10" defaultRowHeight="12.75" x14ac:dyDescent="0.2"/>
  <cols>
    <col min="1" max="1" width="37.5703125" style="5" customWidth="1"/>
    <col min="2" max="2" width="15.7109375" style="5" customWidth="1"/>
    <col min="3" max="3" width="13.140625" style="5" customWidth="1"/>
    <col min="4" max="4" width="38.85546875" style="5" customWidth="1"/>
    <col min="5" max="5" width="13.5703125" style="5" customWidth="1"/>
    <col min="6" max="6" width="10.5703125" style="5" customWidth="1"/>
    <col min="7" max="7" width="8.5703125" style="5" bestFit="1" customWidth="1"/>
    <col min="8" max="16384" width="11.42578125" style="5"/>
  </cols>
  <sheetData>
    <row r="1" spans="1:8" ht="14.25" x14ac:dyDescent="0.2">
      <c r="A1" s="3"/>
      <c r="B1" s="4"/>
      <c r="C1" s="4"/>
      <c r="D1" s="4"/>
      <c r="E1" s="4"/>
      <c r="F1" s="4"/>
      <c r="G1" s="4"/>
    </row>
    <row r="2" spans="1:8" ht="14.25" x14ac:dyDescent="0.2">
      <c r="A2" s="3"/>
      <c r="B2" s="6"/>
      <c r="C2" s="6"/>
      <c r="D2" s="6"/>
      <c r="E2" s="6"/>
      <c r="F2" s="6"/>
      <c r="G2" s="4"/>
    </row>
    <row r="3" spans="1:8" ht="14.25" x14ac:dyDescent="0.2">
      <c r="A3" s="124" t="s">
        <v>8</v>
      </c>
      <c r="B3" s="124"/>
      <c r="C3" s="124"/>
      <c r="D3" s="124"/>
      <c r="E3" s="124"/>
      <c r="F3" s="124"/>
      <c r="G3" s="4"/>
    </row>
    <row r="4" spans="1:8" ht="14.25" x14ac:dyDescent="0.2">
      <c r="A4" s="124" t="s">
        <v>68</v>
      </c>
      <c r="B4" s="124"/>
      <c r="C4" s="124"/>
      <c r="D4" s="124"/>
      <c r="E4" s="124"/>
      <c r="F4" s="124"/>
      <c r="G4" s="4"/>
    </row>
    <row r="5" spans="1:8" x14ac:dyDescent="0.2">
      <c r="A5" s="125" t="s">
        <v>9</v>
      </c>
      <c r="B5" s="125"/>
      <c r="C5" s="125"/>
      <c r="D5" s="125"/>
      <c r="E5" s="125"/>
      <c r="F5" s="125"/>
      <c r="G5" s="7"/>
    </row>
    <row r="6" spans="1:8" x14ac:dyDescent="0.2">
      <c r="A6" s="8"/>
      <c r="B6" s="8"/>
      <c r="C6" s="8"/>
      <c r="D6" s="8"/>
      <c r="E6" s="8"/>
      <c r="F6" s="8"/>
      <c r="G6" s="7"/>
    </row>
    <row r="7" spans="1:8" ht="12.75" customHeight="1" x14ac:dyDescent="0.2">
      <c r="B7" s="9">
        <v>2020</v>
      </c>
      <c r="C7" s="9"/>
      <c r="E7" s="9">
        <v>2020</v>
      </c>
      <c r="F7" s="9"/>
      <c r="G7" s="9"/>
    </row>
    <row r="8" spans="1:8" x14ac:dyDescent="0.2">
      <c r="A8" s="10" t="s">
        <v>10</v>
      </c>
      <c r="B8" s="11"/>
      <c r="C8" s="11"/>
      <c r="D8" s="10" t="s">
        <v>11</v>
      </c>
      <c r="E8" s="10"/>
      <c r="F8" s="11"/>
      <c r="G8" s="11"/>
    </row>
    <row r="9" spans="1:8" x14ac:dyDescent="0.2">
      <c r="H9" s="12"/>
    </row>
    <row r="10" spans="1:8" x14ac:dyDescent="0.2">
      <c r="A10" s="10" t="s">
        <v>12</v>
      </c>
      <c r="B10" s="13"/>
      <c r="C10" s="13"/>
      <c r="D10" s="10" t="s">
        <v>13</v>
      </c>
      <c r="E10" s="14"/>
      <c r="F10" s="11"/>
      <c r="G10" s="11"/>
    </row>
    <row r="12" spans="1:8" x14ac:dyDescent="0.2">
      <c r="A12" s="5" t="s">
        <v>14</v>
      </c>
      <c r="B12" s="15">
        <v>1445107</v>
      </c>
      <c r="C12" s="16">
        <f>B12*$C$35/$B$35</f>
        <v>0.23349468317844654</v>
      </c>
      <c r="D12" s="5" t="s">
        <v>16</v>
      </c>
      <c r="E12" s="17">
        <v>1841</v>
      </c>
      <c r="F12" s="16">
        <f>+$E12*$F$35/$E$35</f>
        <v>2.9746151096875185E-4</v>
      </c>
    </row>
    <row r="13" spans="1:8" x14ac:dyDescent="0.2">
      <c r="A13" s="5" t="s">
        <v>15</v>
      </c>
      <c r="B13" s="15"/>
      <c r="C13" s="16">
        <f>B13*$C$35/$B$35</f>
        <v>0</v>
      </c>
      <c r="D13" s="5" t="s">
        <v>69</v>
      </c>
      <c r="E13" s="17">
        <v>586</v>
      </c>
      <c r="F13" s="16">
        <f>+$E13*$F$35/$E$35</f>
        <v>9.4683566229054083E-5</v>
      </c>
    </row>
    <row r="14" spans="1:8" x14ac:dyDescent="0.2">
      <c r="A14" s="5" t="s">
        <v>17</v>
      </c>
      <c r="B14" s="15">
        <v>19792</v>
      </c>
      <c r="C14" s="16">
        <f>B14*$C$35/$B$35</f>
        <v>3.1979132129785642E-3</v>
      </c>
      <c r="D14" s="5" t="s">
        <v>18</v>
      </c>
      <c r="E14" s="17"/>
      <c r="F14" s="16">
        <f>+$E14*$F$35/$E$35</f>
        <v>0</v>
      </c>
    </row>
    <row r="15" spans="1:8" x14ac:dyDescent="0.2">
      <c r="A15" s="5" t="s">
        <v>19</v>
      </c>
      <c r="B15" s="15">
        <v>11406</v>
      </c>
      <c r="C15" s="16">
        <f>B15*$C$35/$B$35</f>
        <v>1.842936444383261E-3</v>
      </c>
      <c r="D15" s="5" t="s">
        <v>20</v>
      </c>
      <c r="E15" s="17"/>
      <c r="F15" s="16">
        <f>+$E15*$F$35/$E$35</f>
        <v>0</v>
      </c>
      <c r="G15" s="13"/>
    </row>
    <row r="16" spans="1:8" x14ac:dyDescent="0.2">
      <c r="A16" s="5" t="s">
        <v>21</v>
      </c>
      <c r="B16" s="15"/>
      <c r="C16" s="16">
        <f>B16*$C$35/$B$35</f>
        <v>0</v>
      </c>
      <c r="D16" s="5" t="s">
        <v>22</v>
      </c>
      <c r="E16" s="17">
        <v>0</v>
      </c>
      <c r="F16" s="16">
        <f>+$E16*$F$35/$E$35</f>
        <v>0</v>
      </c>
      <c r="G16" s="13"/>
    </row>
    <row r="17" spans="1:8" x14ac:dyDescent="0.2">
      <c r="C17" s="18"/>
      <c r="F17" s="16"/>
    </row>
    <row r="18" spans="1:8" x14ac:dyDescent="0.2">
      <c r="A18" s="10" t="s">
        <v>23</v>
      </c>
      <c r="B18" s="19">
        <f>SUM(B12:B17)</f>
        <v>1476305</v>
      </c>
      <c r="C18" s="20">
        <f>SUM(C12:C17)</f>
        <v>0.23853553283580839</v>
      </c>
      <c r="D18" s="21" t="s">
        <v>24</v>
      </c>
      <c r="E18" s="22">
        <f>SUM(E12:E17)</f>
        <v>2427</v>
      </c>
      <c r="F18" s="20">
        <f>SUM(F12:F16)</f>
        <v>3.9214507719780592E-4</v>
      </c>
    </row>
    <row r="19" spans="1:8" x14ac:dyDescent="0.2">
      <c r="A19" s="10"/>
      <c r="B19" s="23"/>
      <c r="C19" s="18"/>
      <c r="D19" s="21"/>
      <c r="E19" s="24"/>
      <c r="F19" s="25"/>
    </row>
    <row r="20" spans="1:8" x14ac:dyDescent="0.2">
      <c r="B20" s="15"/>
      <c r="C20" s="18"/>
      <c r="D20" s="5" t="s">
        <v>25</v>
      </c>
      <c r="E20" s="15">
        <v>1241411</v>
      </c>
      <c r="F20" s="16">
        <f>+$E20*$F$35/$E$35</f>
        <v>0.20058228777470352</v>
      </c>
    </row>
    <row r="21" spans="1:8" x14ac:dyDescent="0.2">
      <c r="C21" s="18"/>
      <c r="D21" s="5" t="s">
        <v>26</v>
      </c>
      <c r="E21" s="15">
        <v>0</v>
      </c>
      <c r="F21" s="16">
        <f>+$E21*$F$35/$E$35</f>
        <v>0</v>
      </c>
    </row>
    <row r="22" spans="1:8" x14ac:dyDescent="0.2">
      <c r="C22" s="18"/>
      <c r="D22" s="21" t="s">
        <v>27</v>
      </c>
      <c r="E22" s="22">
        <f>SUM(E20:E21)</f>
        <v>1241411</v>
      </c>
      <c r="F22" s="20">
        <f>F20+F21</f>
        <v>0.20058228777470352</v>
      </c>
      <c r="G22" s="26"/>
      <c r="H22" s="13"/>
    </row>
    <row r="23" spans="1:8" x14ac:dyDescent="0.2">
      <c r="A23" s="21" t="s">
        <v>28</v>
      </c>
      <c r="B23" s="15"/>
      <c r="C23" s="18"/>
      <c r="F23" s="16"/>
      <c r="G23" s="13"/>
    </row>
    <row r="24" spans="1:8" x14ac:dyDescent="0.2">
      <c r="B24" s="15"/>
      <c r="C24" s="18"/>
      <c r="D24" s="10" t="s">
        <v>29</v>
      </c>
      <c r="E24" s="22">
        <f>+E18+E22</f>
        <v>1243838</v>
      </c>
      <c r="F24" s="20">
        <f>SUM(F18+F22)</f>
        <v>0.20097443285190134</v>
      </c>
    </row>
    <row r="25" spans="1:8" x14ac:dyDescent="0.2">
      <c r="A25" s="5" t="s">
        <v>30</v>
      </c>
      <c r="B25" s="15">
        <v>179972</v>
      </c>
      <c r="C25" s="16">
        <f>B25*$C$35/$B$35</f>
        <v>2.9079165155930585E-2</v>
      </c>
      <c r="F25" s="16"/>
      <c r="H25" s="13"/>
    </row>
    <row r="26" spans="1:8" x14ac:dyDescent="0.2">
      <c r="A26" s="5" t="s">
        <v>31</v>
      </c>
      <c r="B26" s="15">
        <v>5033840</v>
      </c>
      <c r="C26" s="16">
        <f>B26*$C$35/$B$35</f>
        <v>0.81334799151273318</v>
      </c>
      <c r="D26" s="10" t="s">
        <v>32</v>
      </c>
      <c r="E26" s="13"/>
      <c r="F26" s="27"/>
    </row>
    <row r="27" spans="1:8" x14ac:dyDescent="0.2">
      <c r="A27" s="28" t="s">
        <v>33</v>
      </c>
      <c r="B27" s="15">
        <v>512630</v>
      </c>
      <c r="C27" s="16">
        <f>B27*$C$35/$B$35</f>
        <v>8.2828731324232074E-2</v>
      </c>
      <c r="D27" s="5" t="s">
        <v>34</v>
      </c>
      <c r="E27" s="13">
        <v>100000</v>
      </c>
      <c r="F27" s="16">
        <f>+$E27*$F$35/$E$35</f>
        <v>1.6157605158541654E-2</v>
      </c>
      <c r="H27" s="13"/>
    </row>
    <row r="28" spans="1:8" x14ac:dyDescent="0.2">
      <c r="A28" s="5" t="s">
        <v>35</v>
      </c>
      <c r="B28" s="5">
        <v>11549</v>
      </c>
      <c r="C28" s="16"/>
      <c r="D28" s="5" t="s">
        <v>36</v>
      </c>
      <c r="E28" s="13"/>
      <c r="F28" s="16">
        <f>+$E28*$F$35/$E$35</f>
        <v>0</v>
      </c>
    </row>
    <row r="29" spans="1:8" x14ac:dyDescent="0.2">
      <c r="C29" s="16"/>
      <c r="D29" s="5" t="s">
        <v>37</v>
      </c>
      <c r="E29" s="13">
        <v>4421246</v>
      </c>
      <c r="F29" s="16">
        <f>+$E29*$F$35/$E$35</f>
        <v>0.71436747176781645</v>
      </c>
      <c r="H29" s="13"/>
    </row>
    <row r="30" spans="1:8" x14ac:dyDescent="0.2">
      <c r="C30" s="16"/>
      <c r="D30" s="5" t="s">
        <v>38</v>
      </c>
      <c r="E30" s="13">
        <v>423952</v>
      </c>
      <c r="F30" s="16">
        <f>+$E30*$F$35/$E$35</f>
        <v>6.8500490221740512E-2</v>
      </c>
    </row>
    <row r="31" spans="1:8" x14ac:dyDescent="0.2">
      <c r="C31" s="16"/>
      <c r="E31" s="13"/>
      <c r="F31" s="16"/>
    </row>
    <row r="32" spans="1:8" x14ac:dyDescent="0.2">
      <c r="C32" s="16"/>
      <c r="F32" s="16"/>
    </row>
    <row r="33" spans="1:7" x14ac:dyDescent="0.2">
      <c r="A33" s="21" t="s">
        <v>39</v>
      </c>
      <c r="B33" s="19">
        <f>+B25+B26-B27+B28</f>
        <v>4712731</v>
      </c>
      <c r="C33" s="20">
        <f>SUM(C25:C32)</f>
        <v>0.92525588799289582</v>
      </c>
      <c r="D33" s="10" t="s">
        <v>40</v>
      </c>
      <c r="E33" s="22">
        <f>SUM(E27:E30)</f>
        <v>4945198</v>
      </c>
      <c r="F33" s="20">
        <f>SUM(F27:F30)</f>
        <v>0.79902556714809869</v>
      </c>
      <c r="G33" s="13"/>
    </row>
    <row r="34" spans="1:7" x14ac:dyDescent="0.2">
      <c r="C34" s="16"/>
      <c r="F34" s="16"/>
      <c r="G34" s="13"/>
    </row>
    <row r="35" spans="1:7" ht="13.5" thickBot="1" x14ac:dyDescent="0.25">
      <c r="A35" s="29" t="s">
        <v>41</v>
      </c>
      <c r="B35" s="30">
        <f>+B18+B33</f>
        <v>6189036</v>
      </c>
      <c r="C35" s="31">
        <v>1</v>
      </c>
      <c r="D35" s="29" t="s">
        <v>42</v>
      </c>
      <c r="E35" s="32">
        <f>E24+E33</f>
        <v>6189036</v>
      </c>
      <c r="F35" s="20">
        <v>1</v>
      </c>
    </row>
    <row r="36" spans="1:7" ht="13.5" thickTop="1" x14ac:dyDescent="0.2">
      <c r="C36" s="33"/>
      <c r="E36" s="13"/>
      <c r="F36" s="13"/>
    </row>
    <row r="37" spans="1:7" x14ac:dyDescent="0.2">
      <c r="C37" s="34"/>
      <c r="D37" s="35"/>
      <c r="E37" s="13"/>
    </row>
    <row r="38" spans="1:7" x14ac:dyDescent="0.2">
      <c r="D38" s="36"/>
      <c r="E38" s="13"/>
    </row>
    <row r="39" spans="1:7" x14ac:dyDescent="0.2">
      <c r="C39" s="37"/>
      <c r="D39" s="35"/>
    </row>
    <row r="40" spans="1:7" x14ac:dyDescent="0.2">
      <c r="D40" s="35"/>
    </row>
    <row r="41" spans="1:7" x14ac:dyDescent="0.2">
      <c r="D41" s="35"/>
      <c r="E41" s="13"/>
    </row>
    <row r="42" spans="1:7" x14ac:dyDescent="0.2">
      <c r="E42" s="13"/>
    </row>
    <row r="43" spans="1:7" x14ac:dyDescent="0.2">
      <c r="D43" s="13"/>
      <c r="E43" s="13"/>
    </row>
  </sheetData>
  <mergeCells count="3"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E25" sqref="E25"/>
    </sheetView>
  </sheetViews>
  <sheetFormatPr baseColWidth="10" defaultRowHeight="12.75" x14ac:dyDescent="0.2"/>
  <cols>
    <col min="1" max="1" width="4.140625" style="38" customWidth="1"/>
    <col min="2" max="2" width="55.5703125" style="5" customWidth="1"/>
    <col min="3" max="3" width="12" style="5" hidden="1" customWidth="1"/>
    <col min="4" max="4" width="11.42578125" style="44" hidden="1" customWidth="1"/>
    <col min="5" max="5" width="13.42578125" style="43" customWidth="1"/>
    <col min="6" max="6" width="11.5703125" style="5" bestFit="1" customWidth="1"/>
    <col min="7" max="7" width="12.7109375" style="5" bestFit="1" customWidth="1"/>
    <col min="8" max="8" width="11.85546875" style="40" customWidth="1"/>
    <col min="9" max="9" width="12.140625" style="40" customWidth="1"/>
    <col min="10" max="14" width="11.42578125" style="40"/>
    <col min="15" max="16384" width="11.42578125" style="5"/>
  </cols>
  <sheetData>
    <row r="1" spans="2:9" x14ac:dyDescent="0.2">
      <c r="B1" s="3"/>
      <c r="C1" s="39"/>
      <c r="D1" s="39"/>
      <c r="E1" s="39"/>
    </row>
    <row r="2" spans="2:9" x14ac:dyDescent="0.2">
      <c r="B2" s="3"/>
      <c r="C2" s="41"/>
      <c r="D2" s="41"/>
      <c r="E2" s="41"/>
    </row>
    <row r="3" spans="2:9" ht="14.25" x14ac:dyDescent="0.2">
      <c r="B3" s="126" t="s">
        <v>43</v>
      </c>
      <c r="C3" s="126"/>
      <c r="D3" s="126"/>
      <c r="E3" s="126"/>
    </row>
    <row r="4" spans="2:9" ht="14.25" x14ac:dyDescent="0.2">
      <c r="B4" s="124" t="s">
        <v>68</v>
      </c>
      <c r="C4" s="124"/>
      <c r="D4" s="124"/>
      <c r="E4" s="124"/>
      <c r="F4" s="4"/>
      <c r="G4" s="4"/>
      <c r="H4" s="42"/>
      <c r="I4" s="42"/>
    </row>
    <row r="5" spans="2:9" x14ac:dyDescent="0.2">
      <c r="B5" s="127" t="str">
        <f>+'[1]BALANCE 2017'!A5</f>
        <v>( EXPRESADO EN SOLES )</v>
      </c>
      <c r="C5" s="127"/>
      <c r="D5" s="127"/>
      <c r="E5" s="127"/>
    </row>
    <row r="6" spans="2:9" x14ac:dyDescent="0.2">
      <c r="B6" s="43"/>
      <c r="C6" s="43"/>
    </row>
    <row r="7" spans="2:9" x14ac:dyDescent="0.2">
      <c r="B7" s="43"/>
      <c r="C7" s="43"/>
    </row>
    <row r="8" spans="2:9" ht="14.25" x14ac:dyDescent="0.2">
      <c r="B8" s="45" t="s">
        <v>44</v>
      </c>
      <c r="C8" s="46"/>
      <c r="D8" s="46"/>
      <c r="E8" s="47"/>
    </row>
    <row r="9" spans="2:9" ht="14.25" x14ac:dyDescent="0.2">
      <c r="B9" s="46" t="s">
        <v>45</v>
      </c>
      <c r="C9" s="46"/>
      <c r="D9" s="46"/>
      <c r="E9" s="47">
        <v>1171839</v>
      </c>
    </row>
    <row r="10" spans="2:9" ht="14.25" x14ac:dyDescent="0.2">
      <c r="B10" s="46"/>
      <c r="C10" s="46"/>
      <c r="D10" s="46"/>
      <c r="E10" s="47"/>
      <c r="H10" s="48"/>
    </row>
    <row r="11" spans="2:9" ht="14.25" x14ac:dyDescent="0.2">
      <c r="B11" s="45" t="s">
        <v>46</v>
      </c>
      <c r="C11" s="46"/>
      <c r="D11" s="46"/>
      <c r="E11" s="49">
        <f>SUM(E9:E10)</f>
        <v>1171839</v>
      </c>
      <c r="H11" s="48"/>
    </row>
    <row r="12" spans="2:9" ht="14.25" x14ac:dyDescent="0.2">
      <c r="B12" s="45"/>
      <c r="C12" s="46"/>
      <c r="D12" s="46"/>
      <c r="E12" s="50"/>
      <c r="H12" s="48">
        <f>+E11*0.87</f>
        <v>1019499.93</v>
      </c>
    </row>
    <row r="13" spans="2:9" ht="14.25" x14ac:dyDescent="0.2">
      <c r="B13" s="46" t="s">
        <v>47</v>
      </c>
      <c r="C13" s="46"/>
      <c r="D13" s="46"/>
      <c r="E13" s="47">
        <v>0</v>
      </c>
      <c r="H13" s="48"/>
    </row>
    <row r="14" spans="2:9" ht="14.25" x14ac:dyDescent="0.2">
      <c r="B14" s="45" t="s">
        <v>48</v>
      </c>
      <c r="C14" s="46"/>
      <c r="D14" s="46"/>
      <c r="E14" s="49">
        <f>+E9-E13</f>
        <v>1171839</v>
      </c>
      <c r="H14" s="48"/>
    </row>
    <row r="15" spans="2:9" ht="14.25" x14ac:dyDescent="0.2">
      <c r="B15" s="45"/>
      <c r="C15" s="46"/>
      <c r="D15" s="46"/>
      <c r="E15" s="47"/>
    </row>
    <row r="16" spans="2:9" ht="14.25" x14ac:dyDescent="0.2">
      <c r="B16" s="46" t="s">
        <v>49</v>
      </c>
      <c r="C16" s="46"/>
      <c r="D16" s="46"/>
      <c r="E16" s="47">
        <v>0</v>
      </c>
      <c r="H16" s="48"/>
    </row>
    <row r="17" spans="2:14" ht="14.25" x14ac:dyDescent="0.2">
      <c r="B17" s="46" t="s">
        <v>50</v>
      </c>
      <c r="C17" s="46"/>
      <c r="D17" s="46"/>
      <c r="E17" s="47">
        <v>644804</v>
      </c>
      <c r="F17" s="51"/>
      <c r="I17" s="52"/>
    </row>
    <row r="18" spans="2:14" ht="14.25" x14ac:dyDescent="0.2">
      <c r="B18" s="46" t="s">
        <v>51</v>
      </c>
      <c r="C18" s="46"/>
      <c r="D18" s="46"/>
      <c r="E18" s="47">
        <v>0</v>
      </c>
      <c r="I18" s="53"/>
      <c r="J18" s="40">
        <v>1012590</v>
      </c>
    </row>
    <row r="19" spans="2:14" ht="14.25" x14ac:dyDescent="0.2">
      <c r="B19" s="46" t="s">
        <v>52</v>
      </c>
      <c r="C19" s="46"/>
      <c r="D19" s="46"/>
      <c r="E19" s="47">
        <v>0</v>
      </c>
    </row>
    <row r="20" spans="2:14" ht="14.25" x14ac:dyDescent="0.2">
      <c r="B20" s="46" t="s">
        <v>53</v>
      </c>
      <c r="C20" s="46"/>
      <c r="D20" s="46"/>
      <c r="E20" s="47">
        <v>0</v>
      </c>
      <c r="G20" s="37"/>
      <c r="H20" s="40">
        <v>60</v>
      </c>
      <c r="J20" s="40">
        <f>J18*0.6</f>
        <v>607554</v>
      </c>
    </row>
    <row r="21" spans="2:14" ht="14.25" x14ac:dyDescent="0.2">
      <c r="B21" s="45" t="s">
        <v>54</v>
      </c>
      <c r="C21" s="46"/>
      <c r="D21" s="46"/>
      <c r="E21" s="49">
        <f>+E14-E16-E17+E19</f>
        <v>527035</v>
      </c>
      <c r="G21" s="51"/>
      <c r="H21" s="40">
        <v>40</v>
      </c>
      <c r="J21" s="40">
        <f>J18*0.4</f>
        <v>405036</v>
      </c>
    </row>
    <row r="22" spans="2:14" ht="14.25" x14ac:dyDescent="0.2">
      <c r="B22" s="45"/>
      <c r="C22" s="46"/>
      <c r="D22" s="46"/>
      <c r="E22" s="50"/>
      <c r="G22" s="37"/>
    </row>
    <row r="23" spans="2:14" ht="14.25" x14ac:dyDescent="0.2">
      <c r="B23" s="46" t="s">
        <v>55</v>
      </c>
      <c r="C23" s="46"/>
      <c r="D23" s="54"/>
      <c r="E23" s="47">
        <v>0</v>
      </c>
      <c r="H23" s="55"/>
      <c r="J23" s="40">
        <f>SUM(J20:J22)</f>
        <v>1012590</v>
      </c>
    </row>
    <row r="24" spans="2:14" ht="14.25" x14ac:dyDescent="0.2">
      <c r="B24" s="46" t="s">
        <v>56</v>
      </c>
      <c r="C24" s="46"/>
      <c r="D24" s="54"/>
      <c r="E24" s="47">
        <v>103083</v>
      </c>
    </row>
    <row r="25" spans="2:14" ht="14.25" x14ac:dyDescent="0.2">
      <c r="B25" s="46" t="s">
        <v>57</v>
      </c>
      <c r="C25" s="46"/>
      <c r="D25" s="46"/>
      <c r="E25" s="47">
        <v>0</v>
      </c>
    </row>
    <row r="26" spans="2:14" s="56" customFormat="1" ht="15" x14ac:dyDescent="0.25">
      <c r="B26" s="45" t="s">
        <v>58</v>
      </c>
      <c r="D26" s="5"/>
      <c r="E26" s="49">
        <f>+E21+E23-E24+E25</f>
        <v>423952</v>
      </c>
      <c r="G26" s="63"/>
      <c r="H26" s="57"/>
      <c r="I26" s="57"/>
      <c r="J26" s="57"/>
      <c r="K26" s="57"/>
      <c r="L26" s="57"/>
      <c r="M26" s="57"/>
      <c r="N26" s="57"/>
    </row>
    <row r="27" spans="2:14" s="56" customFormat="1" ht="15" x14ac:dyDescent="0.25">
      <c r="B27" s="46" t="s">
        <v>59</v>
      </c>
      <c r="D27" s="5"/>
      <c r="E27" s="58">
        <v>0</v>
      </c>
      <c r="G27" s="63"/>
      <c r="H27" s="57"/>
      <c r="I27" s="57"/>
      <c r="J27" s="57"/>
      <c r="K27" s="57"/>
      <c r="L27" s="57"/>
      <c r="M27" s="57"/>
      <c r="N27" s="57"/>
    </row>
    <row r="28" spans="2:14" s="56" customFormat="1" ht="15" x14ac:dyDescent="0.25">
      <c r="B28" s="45" t="s">
        <v>60</v>
      </c>
      <c r="D28" s="5"/>
      <c r="E28" s="49">
        <f>E26+E27</f>
        <v>423952</v>
      </c>
      <c r="G28" s="63"/>
      <c r="H28" s="57"/>
      <c r="I28" s="57"/>
      <c r="J28" s="57"/>
      <c r="K28" s="57"/>
      <c r="L28" s="57"/>
      <c r="M28" s="57"/>
      <c r="N28" s="57"/>
    </row>
    <row r="29" spans="2:14" s="56" customFormat="1" ht="15" x14ac:dyDescent="0.25">
      <c r="B29" s="46" t="s">
        <v>61</v>
      </c>
      <c r="D29" s="5"/>
      <c r="E29" s="59">
        <v>0</v>
      </c>
      <c r="G29" s="63"/>
      <c r="H29" s="57"/>
      <c r="I29" s="60"/>
      <c r="J29" s="57"/>
      <c r="K29" s="57"/>
      <c r="L29" s="57"/>
      <c r="M29" s="57"/>
      <c r="N29" s="57"/>
    </row>
    <row r="30" spans="2:14" s="56" customFormat="1" ht="15" x14ac:dyDescent="0.25">
      <c r="B30" s="45" t="s">
        <v>62</v>
      </c>
      <c r="D30" s="5"/>
      <c r="E30" s="49">
        <f>E28</f>
        <v>423952</v>
      </c>
      <c r="G30" s="63"/>
      <c r="H30" s="57"/>
      <c r="I30" s="61"/>
      <c r="J30" s="57"/>
      <c r="K30" s="57"/>
      <c r="L30" s="57"/>
      <c r="M30" s="57"/>
      <c r="N30" s="57"/>
    </row>
    <row r="31" spans="2:14" s="56" customFormat="1" ht="15" x14ac:dyDescent="0.25">
      <c r="B31" s="46" t="s">
        <v>63</v>
      </c>
      <c r="D31" s="5"/>
      <c r="E31" s="59">
        <v>0</v>
      </c>
      <c r="G31" s="63"/>
      <c r="H31" s="57"/>
      <c r="I31" s="57"/>
      <c r="J31" s="57"/>
      <c r="K31" s="57"/>
      <c r="L31" s="57"/>
      <c r="M31" s="57"/>
      <c r="N31" s="57"/>
    </row>
    <row r="32" spans="2:14" s="56" customFormat="1" ht="15" x14ac:dyDescent="0.25">
      <c r="B32" s="46" t="s">
        <v>64</v>
      </c>
      <c r="D32" s="5"/>
      <c r="E32" s="59"/>
      <c r="G32" s="63"/>
      <c r="H32" s="57"/>
      <c r="I32" s="57"/>
      <c r="J32" s="57"/>
      <c r="K32" s="57"/>
      <c r="L32" s="57"/>
      <c r="M32" s="57"/>
      <c r="N32" s="57"/>
    </row>
    <row r="33" spans="2:14" s="56" customFormat="1" ht="15" x14ac:dyDescent="0.25">
      <c r="B33" s="46" t="s">
        <v>65</v>
      </c>
      <c r="D33" s="5"/>
      <c r="E33" s="47">
        <v>0</v>
      </c>
      <c r="G33" s="63"/>
      <c r="H33" s="57"/>
      <c r="I33" s="57"/>
      <c r="J33" s="57"/>
      <c r="K33" s="57"/>
      <c r="L33" s="57"/>
      <c r="M33" s="57"/>
      <c r="N33" s="57"/>
    </row>
    <row r="34" spans="2:14" s="56" customFormat="1" ht="15" x14ac:dyDescent="0.25">
      <c r="B34" s="45" t="s">
        <v>66</v>
      </c>
      <c r="D34" s="5"/>
      <c r="E34" s="49">
        <f>+E30-E33</f>
        <v>423952</v>
      </c>
      <c r="G34" s="63"/>
      <c r="H34" s="57"/>
      <c r="I34" s="57"/>
      <c r="J34" s="57"/>
      <c r="K34" s="57"/>
      <c r="L34" s="57"/>
      <c r="M34" s="57"/>
      <c r="N34" s="57"/>
    </row>
    <row r="35" spans="2:14" s="56" customFormat="1" ht="15" x14ac:dyDescent="0.25">
      <c r="C35" s="46"/>
      <c r="D35" s="5"/>
      <c r="E35" s="62"/>
      <c r="F35" s="59"/>
      <c r="G35" s="63"/>
      <c r="H35" s="57"/>
      <c r="I35" s="57"/>
      <c r="J35" s="57"/>
      <c r="K35" s="57"/>
      <c r="L35" s="57"/>
      <c r="M35" s="57"/>
      <c r="N35" s="57"/>
    </row>
    <row r="36" spans="2:14" ht="14.25" x14ac:dyDescent="0.2">
      <c r="B36" s="46"/>
      <c r="C36" s="46"/>
      <c r="D36" s="46"/>
      <c r="E36" s="47"/>
    </row>
    <row r="37" spans="2:14" ht="14.25" x14ac:dyDescent="0.2">
      <c r="B37" s="46"/>
      <c r="C37" s="46"/>
      <c r="D37" s="46"/>
      <c r="E37" s="47"/>
    </row>
    <row r="38" spans="2:14" ht="14.25" x14ac:dyDescent="0.2">
      <c r="B38" s="46"/>
      <c r="C38" s="46"/>
      <c r="D38" s="46"/>
      <c r="E38" s="47"/>
    </row>
    <row r="39" spans="2:14" ht="14.25" x14ac:dyDescent="0.2">
      <c r="B39" s="46" t="s">
        <v>67</v>
      </c>
      <c r="C39" s="46"/>
      <c r="D39" s="46"/>
      <c r="E39" s="47"/>
    </row>
    <row r="40" spans="2:14" ht="14.25" x14ac:dyDescent="0.2">
      <c r="B40" s="46"/>
      <c r="C40" s="46"/>
      <c r="D40" s="46"/>
      <c r="E40" s="47"/>
    </row>
    <row r="41" spans="2:14" ht="14.25" x14ac:dyDescent="0.2">
      <c r="B41" s="46"/>
      <c r="C41" s="46"/>
      <c r="D41" s="46"/>
      <c r="E41" s="47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F42" sqref="F42"/>
    </sheetView>
  </sheetViews>
  <sheetFormatPr baseColWidth="10" defaultRowHeight="15" x14ac:dyDescent="0.25"/>
  <cols>
    <col min="1" max="1" width="52.5703125" style="2" customWidth="1"/>
    <col min="2" max="2" width="13" style="119" customWidth="1"/>
    <col min="3" max="16384" width="11.42578125" style="2"/>
  </cols>
  <sheetData>
    <row r="1" spans="1:3" x14ac:dyDescent="0.25">
      <c r="C1" s="2" t="s">
        <v>70</v>
      </c>
    </row>
    <row r="3" spans="1:3" ht="18.75" x14ac:dyDescent="0.4">
      <c r="A3" s="128" t="s">
        <v>71</v>
      </c>
      <c r="B3" s="128"/>
      <c r="C3" s="128"/>
    </row>
    <row r="4" spans="1:3" ht="18.75" x14ac:dyDescent="0.4">
      <c r="A4" s="128" t="s">
        <v>72</v>
      </c>
      <c r="B4" s="128"/>
      <c r="C4" s="128"/>
    </row>
    <row r="5" spans="1:3" ht="18.75" x14ac:dyDescent="0.4">
      <c r="A5" s="129" t="s">
        <v>73</v>
      </c>
      <c r="B5" s="129"/>
      <c r="C5" s="129"/>
    </row>
    <row r="6" spans="1:3" ht="18.75" x14ac:dyDescent="0.4">
      <c r="A6" s="129">
        <v>2020</v>
      </c>
      <c r="B6" s="129"/>
      <c r="C6" s="129"/>
    </row>
    <row r="7" spans="1:3" x14ac:dyDescent="0.25">
      <c r="A7" s="130" t="s">
        <v>74</v>
      </c>
      <c r="B7" s="130"/>
      <c r="C7" s="64"/>
    </row>
    <row r="8" spans="1:3" x14ac:dyDescent="0.25">
      <c r="A8" s="65"/>
      <c r="B8" s="120"/>
      <c r="C8" s="65"/>
    </row>
    <row r="9" spans="1:3" ht="18.75" x14ac:dyDescent="0.3">
      <c r="B9" s="121">
        <v>2020</v>
      </c>
    </row>
    <row r="10" spans="1:3" x14ac:dyDescent="0.25">
      <c r="A10" s="1" t="s">
        <v>75</v>
      </c>
    </row>
    <row r="11" spans="1:3" x14ac:dyDescent="0.25">
      <c r="A11" s="2" t="s">
        <v>76</v>
      </c>
      <c r="B11" s="132">
        <v>1171839</v>
      </c>
    </row>
    <row r="12" spans="1:3" x14ac:dyDescent="0.25">
      <c r="A12" s="2" t="s">
        <v>77</v>
      </c>
      <c r="B12" s="132"/>
    </row>
    <row r="13" spans="1:3" x14ac:dyDescent="0.25">
      <c r="A13" s="2" t="s">
        <v>78</v>
      </c>
      <c r="B13" s="132"/>
    </row>
    <row r="14" spans="1:3" x14ac:dyDescent="0.25">
      <c r="A14" s="2" t="s">
        <v>79</v>
      </c>
      <c r="B14" s="132"/>
    </row>
    <row r="15" spans="1:3" x14ac:dyDescent="0.25">
      <c r="A15" s="2" t="s">
        <v>80</v>
      </c>
      <c r="B15" s="132">
        <v>262115.30999999997</v>
      </c>
    </row>
    <row r="16" spans="1:3" x14ac:dyDescent="0.25">
      <c r="A16" s="2" t="s">
        <v>81</v>
      </c>
      <c r="B16" s="132">
        <v>95357.03</v>
      </c>
    </row>
    <row r="17" spans="1:2" x14ac:dyDescent="0.25">
      <c r="A17" s="2" t="s">
        <v>82</v>
      </c>
      <c r="B17" s="132">
        <v>4209.3599999999997</v>
      </c>
    </row>
    <row r="18" spans="1:2" x14ac:dyDescent="0.25">
      <c r="A18" s="2" t="s">
        <v>16</v>
      </c>
      <c r="B18" s="132">
        <v>33926.81</v>
      </c>
    </row>
    <row r="19" spans="1:2" ht="30" x14ac:dyDescent="0.25">
      <c r="A19" s="66" t="s">
        <v>83</v>
      </c>
      <c r="B19" s="133">
        <f>+B11+B12+B13-B15-B16-B17-B18</f>
        <v>776230.49</v>
      </c>
    </row>
    <row r="20" spans="1:2" x14ac:dyDescent="0.25">
      <c r="B20" s="132"/>
    </row>
    <row r="21" spans="1:2" x14ac:dyDescent="0.25">
      <c r="A21" s="1" t="s">
        <v>84</v>
      </c>
      <c r="B21" s="132"/>
    </row>
    <row r="22" spans="1:2" x14ac:dyDescent="0.25">
      <c r="A22" s="2" t="s">
        <v>85</v>
      </c>
      <c r="B22" s="132"/>
    </row>
    <row r="23" spans="1:2" x14ac:dyDescent="0.25">
      <c r="A23" s="2" t="s">
        <v>79</v>
      </c>
      <c r="B23" s="132"/>
    </row>
    <row r="24" spans="1:2" x14ac:dyDescent="0.25">
      <c r="A24" s="2" t="s">
        <v>86</v>
      </c>
      <c r="B24" s="132"/>
    </row>
    <row r="25" spans="1:2" x14ac:dyDescent="0.25">
      <c r="A25" s="2" t="s">
        <v>87</v>
      </c>
      <c r="B25" s="132"/>
    </row>
    <row r="26" spans="1:2" x14ac:dyDescent="0.25">
      <c r="A26" s="2" t="s">
        <v>88</v>
      </c>
      <c r="B26" s="132"/>
    </row>
    <row r="27" spans="1:2" x14ac:dyDescent="0.25">
      <c r="A27" s="2" t="s">
        <v>89</v>
      </c>
      <c r="B27" s="132"/>
    </row>
    <row r="28" spans="1:2" x14ac:dyDescent="0.25">
      <c r="A28" s="2" t="s">
        <v>90</v>
      </c>
      <c r="B28" s="132">
        <v>0</v>
      </c>
    </row>
    <row r="29" spans="1:2" x14ac:dyDescent="0.25">
      <c r="A29" s="2" t="s">
        <v>91</v>
      </c>
      <c r="B29" s="132">
        <v>0</v>
      </c>
    </row>
    <row r="30" spans="1:2" x14ac:dyDescent="0.25">
      <c r="A30" s="2" t="s">
        <v>92</v>
      </c>
      <c r="B30" s="132"/>
    </row>
    <row r="31" spans="1:2" x14ac:dyDescent="0.25">
      <c r="A31" s="2" t="s">
        <v>93</v>
      </c>
      <c r="B31" s="132"/>
    </row>
    <row r="32" spans="1:2" ht="30" x14ac:dyDescent="0.25">
      <c r="A32" s="66" t="s">
        <v>94</v>
      </c>
      <c r="B32" s="133">
        <f>+B22-B24-B25-B26-B27-B28-B29-B30-B31</f>
        <v>0</v>
      </c>
    </row>
    <row r="33" spans="1:2" x14ac:dyDescent="0.25">
      <c r="B33" s="132"/>
    </row>
    <row r="34" spans="1:2" x14ac:dyDescent="0.25">
      <c r="A34" s="1" t="s">
        <v>95</v>
      </c>
      <c r="B34" s="132"/>
    </row>
    <row r="35" spans="1:2" x14ac:dyDescent="0.25">
      <c r="A35" s="2" t="s">
        <v>96</v>
      </c>
      <c r="B35" s="132">
        <v>0</v>
      </c>
    </row>
    <row r="36" spans="1:2" x14ac:dyDescent="0.25">
      <c r="A36" s="2" t="s">
        <v>79</v>
      </c>
      <c r="B36" s="132">
        <v>0</v>
      </c>
    </row>
    <row r="37" spans="1:2" x14ac:dyDescent="0.25">
      <c r="A37" s="2" t="s">
        <v>97</v>
      </c>
      <c r="B37" s="132">
        <v>323846.52</v>
      </c>
    </row>
    <row r="38" spans="1:2" ht="30" x14ac:dyDescent="0.25">
      <c r="A38" s="66" t="s">
        <v>98</v>
      </c>
      <c r="B38" s="132">
        <f>+B35-B37</f>
        <v>-323846.52</v>
      </c>
    </row>
    <row r="39" spans="1:2" x14ac:dyDescent="0.25">
      <c r="B39" s="132"/>
    </row>
    <row r="40" spans="1:2" x14ac:dyDescent="0.25">
      <c r="A40" s="1" t="s">
        <v>99</v>
      </c>
      <c r="B40" s="132">
        <f>+B19+B32+B38</f>
        <v>452383.97</v>
      </c>
    </row>
    <row r="41" spans="1:2" x14ac:dyDescent="0.25">
      <c r="A41" s="1"/>
      <c r="B41" s="132"/>
    </row>
    <row r="42" spans="1:2" ht="30" x14ac:dyDescent="0.25">
      <c r="A42" s="66" t="s">
        <v>100</v>
      </c>
      <c r="B42" s="134">
        <v>992723.4</v>
      </c>
    </row>
    <row r="43" spans="1:2" x14ac:dyDescent="0.25">
      <c r="A43" s="1"/>
      <c r="B43" s="132"/>
    </row>
    <row r="44" spans="1:2" ht="30" x14ac:dyDescent="0.25">
      <c r="A44" s="66" t="s">
        <v>101</v>
      </c>
      <c r="B44" s="133">
        <f>+B40+B42</f>
        <v>1445107.37</v>
      </c>
    </row>
    <row r="45" spans="1:2" x14ac:dyDescent="0.25">
      <c r="B45" s="132"/>
    </row>
    <row r="46" spans="1:2" x14ac:dyDescent="0.25">
      <c r="B46" s="123"/>
    </row>
    <row r="48" spans="1:2" x14ac:dyDescent="0.25">
      <c r="B48" s="122"/>
    </row>
  </sheetData>
  <mergeCells count="5">
    <mergeCell ref="A3:C3"/>
    <mergeCell ref="A4:C4"/>
    <mergeCell ref="A5:C5"/>
    <mergeCell ref="A6:C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workbookViewId="0">
      <selection activeCell="J26" sqref="J26"/>
    </sheetView>
  </sheetViews>
  <sheetFormatPr baseColWidth="10" defaultRowHeight="15" x14ac:dyDescent="0.25"/>
  <cols>
    <col min="1" max="1" width="38.5703125" style="2" customWidth="1"/>
    <col min="2" max="2" width="10" style="2" customWidth="1"/>
    <col min="3" max="3" width="11.42578125" style="2"/>
    <col min="4" max="4" width="13" style="2" customWidth="1"/>
    <col min="5" max="5" width="12.5703125" style="2" customWidth="1"/>
    <col min="6" max="6" width="12.28515625" style="2" customWidth="1"/>
    <col min="7" max="7" width="14.42578125" style="2" customWidth="1"/>
    <col min="8" max="8" width="11.42578125" style="2"/>
    <col min="9" max="18" width="11.42578125" style="67"/>
    <col min="19" max="16384" width="11.42578125" style="2"/>
  </cols>
  <sheetData>
    <row r="2" spans="1:18" ht="18.75" x14ac:dyDescent="0.4">
      <c r="A2" s="128" t="s">
        <v>71</v>
      </c>
      <c r="B2" s="128"/>
      <c r="C2" s="128"/>
      <c r="D2" s="128"/>
      <c r="E2" s="128"/>
      <c r="F2" s="128"/>
      <c r="G2" s="128"/>
      <c r="H2" s="128"/>
    </row>
    <row r="3" spans="1:18" ht="18.75" x14ac:dyDescent="0.4">
      <c r="A3" s="129" t="s">
        <v>102</v>
      </c>
      <c r="B3" s="129"/>
      <c r="C3" s="129"/>
      <c r="D3" s="129"/>
      <c r="E3" s="129"/>
      <c r="F3" s="129"/>
      <c r="G3" s="129"/>
      <c r="H3" s="129"/>
    </row>
    <row r="5" spans="1:18" x14ac:dyDescent="0.25">
      <c r="A5" s="130" t="s">
        <v>153</v>
      </c>
      <c r="B5" s="130"/>
      <c r="C5" s="130"/>
      <c r="D5" s="130"/>
      <c r="E5" s="130"/>
      <c r="F5" s="130"/>
      <c r="G5" s="130"/>
      <c r="H5" s="130"/>
    </row>
    <row r="6" spans="1:18" x14ac:dyDescent="0.25">
      <c r="A6" s="130" t="s">
        <v>74</v>
      </c>
      <c r="B6" s="130"/>
      <c r="C6" s="130"/>
      <c r="D6" s="130"/>
      <c r="E6" s="130"/>
      <c r="F6" s="130"/>
      <c r="G6" s="130"/>
      <c r="H6" s="130"/>
    </row>
    <row r="9" spans="1:18" s="70" customFormat="1" ht="30" x14ac:dyDescent="0.25">
      <c r="A9" s="68" t="s">
        <v>103</v>
      </c>
      <c r="B9" s="68" t="s">
        <v>34</v>
      </c>
      <c r="C9" s="68" t="s">
        <v>104</v>
      </c>
      <c r="D9" s="68" t="s">
        <v>105</v>
      </c>
      <c r="E9" s="68" t="s">
        <v>106</v>
      </c>
      <c r="F9" s="68" t="s">
        <v>107</v>
      </c>
      <c r="G9" s="68" t="s">
        <v>37</v>
      </c>
      <c r="H9" s="68" t="s">
        <v>108</v>
      </c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x14ac:dyDescent="0.25">
      <c r="A10" s="1" t="s">
        <v>109</v>
      </c>
      <c r="B10" s="71">
        <v>100000</v>
      </c>
      <c r="C10" s="71">
        <v>0</v>
      </c>
      <c r="D10" s="71">
        <v>0</v>
      </c>
      <c r="E10" s="71">
        <v>0</v>
      </c>
      <c r="F10" s="71">
        <v>0</v>
      </c>
      <c r="G10" s="71">
        <f>+[2]ESF!E29</f>
        <v>3809181.49</v>
      </c>
      <c r="H10" s="71">
        <f>SUM(B10:G10)</f>
        <v>3909181.49</v>
      </c>
    </row>
    <row r="11" spans="1:18" x14ac:dyDescent="0.25">
      <c r="A11" s="2" t="s">
        <v>110</v>
      </c>
      <c r="B11" s="71"/>
      <c r="C11" s="71"/>
      <c r="D11" s="71"/>
      <c r="E11" s="71"/>
      <c r="F11" s="71"/>
      <c r="G11" s="71"/>
      <c r="H11" s="71">
        <f t="shared" ref="H11:H18" si="0">SUM(B11:G11)</f>
        <v>0</v>
      </c>
    </row>
    <row r="12" spans="1:18" x14ac:dyDescent="0.25">
      <c r="A12" s="2" t="s">
        <v>111</v>
      </c>
      <c r="B12" s="71"/>
      <c r="C12" s="71"/>
      <c r="D12" s="71"/>
      <c r="E12" s="71"/>
      <c r="F12" s="71"/>
      <c r="G12" s="71"/>
      <c r="H12" s="71">
        <f t="shared" si="0"/>
        <v>0</v>
      </c>
    </row>
    <row r="13" spans="1:18" ht="30" x14ac:dyDescent="0.25">
      <c r="A13" s="72" t="s">
        <v>112</v>
      </c>
      <c r="B13" s="71"/>
      <c r="C13" s="71"/>
      <c r="D13" s="71"/>
      <c r="E13" s="71"/>
      <c r="F13" s="71"/>
      <c r="G13" s="71"/>
      <c r="H13" s="71">
        <f t="shared" si="0"/>
        <v>0</v>
      </c>
    </row>
    <row r="14" spans="1:18" ht="30" x14ac:dyDescent="0.25">
      <c r="A14" s="72" t="s">
        <v>113</v>
      </c>
      <c r="B14" s="71"/>
      <c r="C14" s="71"/>
      <c r="D14" s="71"/>
      <c r="E14" s="71"/>
      <c r="F14" s="71"/>
      <c r="G14" s="71"/>
      <c r="H14" s="71">
        <f t="shared" si="0"/>
        <v>0</v>
      </c>
    </row>
    <row r="15" spans="1:18" x14ac:dyDescent="0.25">
      <c r="A15" s="2" t="s">
        <v>114</v>
      </c>
      <c r="B15" s="71"/>
      <c r="C15" s="71"/>
      <c r="D15" s="71"/>
      <c r="E15" s="71"/>
      <c r="F15" s="71"/>
      <c r="G15" s="71"/>
      <c r="H15" s="71">
        <f t="shared" si="0"/>
        <v>0</v>
      </c>
    </row>
    <row r="16" spans="1:18" x14ac:dyDescent="0.25">
      <c r="A16" s="2" t="s">
        <v>115</v>
      </c>
      <c r="B16" s="71"/>
      <c r="C16" s="71"/>
      <c r="D16" s="71"/>
      <c r="E16" s="71"/>
      <c r="F16" s="71"/>
      <c r="G16" s="71"/>
      <c r="H16" s="71">
        <f t="shared" si="0"/>
        <v>0</v>
      </c>
    </row>
    <row r="17" spans="1:8" ht="30" x14ac:dyDescent="0.25">
      <c r="A17" s="72" t="s">
        <v>116</v>
      </c>
      <c r="B17" s="71"/>
      <c r="C17" s="71"/>
      <c r="D17" s="71"/>
      <c r="E17" s="71"/>
      <c r="F17" s="71"/>
      <c r="G17" s="71"/>
      <c r="H17" s="71">
        <f t="shared" si="0"/>
        <v>0</v>
      </c>
    </row>
    <row r="18" spans="1:8" x14ac:dyDescent="0.25">
      <c r="A18" s="2" t="s">
        <v>117</v>
      </c>
      <c r="B18" s="71"/>
      <c r="C18" s="71"/>
      <c r="D18" s="71"/>
      <c r="E18" s="71"/>
      <c r="F18" s="71"/>
      <c r="G18" s="71">
        <f>+[2]ERI!C34</f>
        <v>612064.1100000001</v>
      </c>
      <c r="H18" s="71">
        <f t="shared" si="0"/>
        <v>612064.1100000001</v>
      </c>
    </row>
    <row r="19" spans="1:8" x14ac:dyDescent="0.25">
      <c r="A19" s="1" t="s">
        <v>118</v>
      </c>
      <c r="B19" s="71">
        <f>SUM(B10:B18)</f>
        <v>100000</v>
      </c>
      <c r="C19" s="71">
        <f t="shared" ref="C19:H19" si="1">SUM(C10:C18)</f>
        <v>0</v>
      </c>
      <c r="D19" s="71">
        <f t="shared" si="1"/>
        <v>0</v>
      </c>
      <c r="E19" s="71">
        <f t="shared" si="1"/>
        <v>0</v>
      </c>
      <c r="F19" s="71">
        <f t="shared" si="1"/>
        <v>0</v>
      </c>
      <c r="G19" s="71">
        <f t="shared" si="1"/>
        <v>4421245.6000000006</v>
      </c>
      <c r="H19" s="71">
        <f t="shared" si="1"/>
        <v>4521245.6000000006</v>
      </c>
    </row>
    <row r="20" spans="1:8" x14ac:dyDescent="0.25">
      <c r="A20" s="2" t="s">
        <v>110</v>
      </c>
      <c r="B20" s="71"/>
      <c r="C20" s="71"/>
      <c r="D20" s="71"/>
      <c r="E20" s="71"/>
      <c r="F20" s="71"/>
      <c r="G20" s="71"/>
      <c r="H20" s="71">
        <f t="shared" ref="H20:H27" si="2">SUM(B20:G20)</f>
        <v>0</v>
      </c>
    </row>
    <row r="21" spans="1:8" x14ac:dyDescent="0.25">
      <c r="A21" s="2" t="s">
        <v>111</v>
      </c>
      <c r="B21" s="71"/>
      <c r="C21" s="71"/>
      <c r="D21" s="71"/>
      <c r="E21" s="71"/>
      <c r="F21" s="71"/>
      <c r="G21" s="71"/>
      <c r="H21" s="71">
        <f t="shared" si="2"/>
        <v>0</v>
      </c>
    </row>
    <row r="22" spans="1:8" ht="30" x14ac:dyDescent="0.25">
      <c r="A22" s="72" t="s">
        <v>112</v>
      </c>
      <c r="B22" s="71"/>
      <c r="C22" s="71"/>
      <c r="D22" s="71"/>
      <c r="E22" s="71"/>
      <c r="F22" s="71"/>
      <c r="G22" s="71"/>
      <c r="H22" s="71">
        <f t="shared" si="2"/>
        <v>0</v>
      </c>
    </row>
    <row r="23" spans="1:8" ht="30" x14ac:dyDescent="0.25">
      <c r="A23" s="72" t="s">
        <v>113</v>
      </c>
      <c r="B23" s="71"/>
      <c r="C23" s="71"/>
      <c r="D23" s="71"/>
      <c r="E23" s="71"/>
      <c r="F23" s="71"/>
      <c r="G23" s="71"/>
      <c r="H23" s="71">
        <f t="shared" si="2"/>
        <v>0</v>
      </c>
    </row>
    <row r="24" spans="1:8" x14ac:dyDescent="0.25">
      <c r="A24" s="2" t="s">
        <v>114</v>
      </c>
      <c r="B24" s="71"/>
      <c r="C24" s="71"/>
      <c r="D24" s="71"/>
      <c r="E24" s="71"/>
      <c r="F24" s="71"/>
      <c r="G24" s="71"/>
      <c r="H24" s="71">
        <f t="shared" si="2"/>
        <v>0</v>
      </c>
    </row>
    <row r="25" spans="1:8" x14ac:dyDescent="0.25">
      <c r="A25" s="2" t="s">
        <v>115</v>
      </c>
      <c r="B25" s="71"/>
      <c r="C25" s="71"/>
      <c r="D25" s="71"/>
      <c r="E25" s="71"/>
      <c r="F25" s="71"/>
      <c r="G25" s="71"/>
      <c r="H25" s="71">
        <f t="shared" si="2"/>
        <v>0</v>
      </c>
    </row>
    <row r="26" spans="1:8" ht="30" x14ac:dyDescent="0.25">
      <c r="A26" s="72" t="s">
        <v>116</v>
      </c>
      <c r="B26" s="71"/>
      <c r="C26" s="71"/>
      <c r="D26" s="71"/>
      <c r="E26" s="71"/>
      <c r="F26" s="71"/>
      <c r="G26" s="71"/>
      <c r="H26" s="71">
        <f t="shared" si="2"/>
        <v>0</v>
      </c>
    </row>
    <row r="27" spans="1:8" x14ac:dyDescent="0.25">
      <c r="A27" s="2" t="s">
        <v>117</v>
      </c>
      <c r="B27" s="71"/>
      <c r="C27" s="71"/>
      <c r="D27" s="71"/>
      <c r="E27" s="71"/>
      <c r="F27" s="71"/>
      <c r="G27" s="71">
        <f>+ERI!E34</f>
        <v>423952</v>
      </c>
      <c r="H27" s="71">
        <f t="shared" si="2"/>
        <v>423952</v>
      </c>
    </row>
    <row r="28" spans="1:8" x14ac:dyDescent="0.25">
      <c r="A28" s="1" t="s">
        <v>152</v>
      </c>
      <c r="B28" s="71">
        <f>SUM(B19:B27)</f>
        <v>100000</v>
      </c>
      <c r="C28" s="71">
        <f t="shared" ref="C28:H28" si="3">SUM(C19:C27)</f>
        <v>0</v>
      </c>
      <c r="D28" s="71">
        <f t="shared" si="3"/>
        <v>0</v>
      </c>
      <c r="E28" s="71">
        <f t="shared" si="3"/>
        <v>0</v>
      </c>
      <c r="F28" s="71">
        <f t="shared" si="3"/>
        <v>0</v>
      </c>
      <c r="G28" s="71">
        <f t="shared" si="3"/>
        <v>4845197.6000000006</v>
      </c>
      <c r="H28" s="71">
        <f t="shared" si="3"/>
        <v>4945197.6000000006</v>
      </c>
    </row>
  </sheetData>
  <mergeCells count="4">
    <mergeCell ref="A2:H2"/>
    <mergeCell ref="A3:H3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1"/>
  <sheetViews>
    <sheetView tabSelected="1" topLeftCell="A25" workbookViewId="0">
      <selection activeCell="I71" sqref="I71"/>
    </sheetView>
  </sheetViews>
  <sheetFormatPr baseColWidth="10" defaultRowHeight="11.25" x14ac:dyDescent="0.2"/>
  <cols>
    <col min="1" max="1" width="1.42578125" style="74" customWidth="1"/>
    <col min="2" max="2" width="11.7109375" style="74" customWidth="1"/>
    <col min="3" max="3" width="33.28515625" style="74" customWidth="1"/>
    <col min="4" max="4" width="3.7109375" style="74" customWidth="1"/>
    <col min="5" max="5" width="9.85546875" style="75" customWidth="1"/>
    <col min="6" max="6" width="3.28515625" style="76" customWidth="1"/>
    <col min="7" max="7" width="13" style="75" customWidth="1"/>
    <col min="8" max="8" width="15" style="77" customWidth="1"/>
    <col min="9" max="9" width="22.42578125" style="74" bestFit="1" customWidth="1"/>
    <col min="10" max="10" width="29" style="74" bestFit="1" customWidth="1"/>
    <col min="11" max="11" width="11.85546875" style="74" bestFit="1" customWidth="1"/>
    <col min="12" max="12" width="14.7109375" style="74" customWidth="1"/>
    <col min="13" max="13" width="12" style="74" bestFit="1" customWidth="1"/>
    <col min="14" max="14" width="14.42578125" style="74" customWidth="1"/>
    <col min="15" max="15" width="16.5703125" style="74" customWidth="1"/>
    <col min="16" max="16" width="14.42578125" style="74" customWidth="1"/>
    <col min="17" max="17" width="12.140625" style="74" bestFit="1" customWidth="1"/>
    <col min="18" max="19" width="13.7109375" style="74" bestFit="1" customWidth="1"/>
    <col min="20" max="16384" width="11.42578125" style="74"/>
  </cols>
  <sheetData>
    <row r="1" spans="2:18" x14ac:dyDescent="0.2">
      <c r="B1" s="73"/>
    </row>
    <row r="2" spans="2:18" x14ac:dyDescent="0.2">
      <c r="B2" s="73"/>
      <c r="I2" s="78"/>
    </row>
    <row r="3" spans="2:18" x14ac:dyDescent="0.2">
      <c r="I3" s="78"/>
      <c r="Q3" s="79"/>
      <c r="R3" s="79"/>
    </row>
    <row r="4" spans="2:18" x14ac:dyDescent="0.2">
      <c r="B4" s="131" t="s">
        <v>119</v>
      </c>
      <c r="C4" s="131"/>
      <c r="D4" s="131"/>
      <c r="E4" s="131"/>
      <c r="F4" s="131"/>
      <c r="G4" s="131"/>
      <c r="H4" s="131"/>
      <c r="Q4" s="79"/>
      <c r="R4" s="79"/>
    </row>
    <row r="5" spans="2:18" x14ac:dyDescent="0.2">
      <c r="B5" s="131" t="s">
        <v>151</v>
      </c>
      <c r="C5" s="131"/>
      <c r="D5" s="131"/>
      <c r="E5" s="131"/>
      <c r="F5" s="131"/>
      <c r="G5" s="131"/>
      <c r="H5" s="131"/>
      <c r="Q5" s="79"/>
      <c r="R5" s="79"/>
    </row>
    <row r="6" spans="2:18" x14ac:dyDescent="0.2">
      <c r="B6" s="131" t="s">
        <v>9</v>
      </c>
      <c r="C6" s="131"/>
      <c r="D6" s="131"/>
      <c r="E6" s="131"/>
      <c r="F6" s="131"/>
      <c r="G6" s="131"/>
      <c r="H6" s="131"/>
      <c r="Q6" s="79"/>
      <c r="R6" s="80"/>
    </row>
    <row r="7" spans="2:18" x14ac:dyDescent="0.2">
      <c r="B7" s="81"/>
      <c r="C7" s="81"/>
      <c r="D7" s="81"/>
      <c r="E7" s="81"/>
      <c r="F7" s="81"/>
      <c r="G7" s="81"/>
      <c r="H7" s="81"/>
      <c r="Q7" s="79"/>
      <c r="R7" s="80"/>
    </row>
    <row r="8" spans="2:18" x14ac:dyDescent="0.2">
      <c r="B8" s="73" t="s">
        <v>120</v>
      </c>
      <c r="C8" s="73" t="s">
        <v>121</v>
      </c>
      <c r="G8" s="82"/>
      <c r="H8" s="77" t="s">
        <v>122</v>
      </c>
      <c r="Q8" s="79"/>
      <c r="R8" s="80"/>
    </row>
    <row r="9" spans="2:18" x14ac:dyDescent="0.2">
      <c r="C9" s="74" t="s">
        <v>123</v>
      </c>
      <c r="F9" s="83"/>
      <c r="G9" s="84"/>
      <c r="H9" s="85"/>
    </row>
    <row r="10" spans="2:18" x14ac:dyDescent="0.2">
      <c r="C10" s="86" t="s">
        <v>124</v>
      </c>
      <c r="E10" s="87"/>
      <c r="F10" s="74"/>
      <c r="G10" s="88"/>
      <c r="H10" s="85">
        <v>1445107.25</v>
      </c>
    </row>
    <row r="11" spans="2:18" x14ac:dyDescent="0.2">
      <c r="C11" s="86" t="s">
        <v>125</v>
      </c>
      <c r="E11" s="74"/>
      <c r="F11" s="74"/>
      <c r="G11" s="89"/>
      <c r="H11" s="85">
        <v>0</v>
      </c>
    </row>
    <row r="12" spans="2:18" x14ac:dyDescent="0.2">
      <c r="C12" s="86" t="s">
        <v>126</v>
      </c>
      <c r="E12" s="74"/>
      <c r="F12" s="74"/>
      <c r="G12" s="89"/>
      <c r="H12" s="85">
        <v>0</v>
      </c>
    </row>
    <row r="13" spans="2:18" x14ac:dyDescent="0.2">
      <c r="C13" s="86"/>
      <c r="E13" s="74"/>
      <c r="F13" s="84"/>
      <c r="G13" s="90"/>
      <c r="H13" s="85"/>
      <c r="I13" s="87"/>
    </row>
    <row r="14" spans="2:18" s="78" customFormat="1" thickBot="1" x14ac:dyDescent="0.2">
      <c r="G14" s="91" t="s">
        <v>127</v>
      </c>
      <c r="H14" s="92">
        <f>SUM(H10:H13)</f>
        <v>1445107.25</v>
      </c>
    </row>
    <row r="15" spans="2:18" ht="12" thickTop="1" x14ac:dyDescent="0.2">
      <c r="C15" s="86"/>
    </row>
    <row r="16" spans="2:18" x14ac:dyDescent="0.2">
      <c r="B16" s="73" t="s">
        <v>128</v>
      </c>
      <c r="C16" s="73" t="s">
        <v>154</v>
      </c>
      <c r="G16" s="82"/>
      <c r="H16" s="77" t="s">
        <v>122</v>
      </c>
      <c r="Q16" s="79"/>
      <c r="R16" s="80"/>
    </row>
    <row r="17" spans="2:18" x14ac:dyDescent="0.2">
      <c r="C17" s="74" t="s">
        <v>155</v>
      </c>
      <c r="F17" s="83"/>
      <c r="G17" s="84"/>
      <c r="H17" s="85">
        <v>11406.25</v>
      </c>
    </row>
    <row r="18" spans="2:18" x14ac:dyDescent="0.2">
      <c r="C18" s="86"/>
      <c r="E18" s="74"/>
      <c r="F18" s="84"/>
      <c r="G18" s="90"/>
      <c r="H18" s="85"/>
      <c r="I18" s="87"/>
    </row>
    <row r="19" spans="2:18" s="78" customFormat="1" thickBot="1" x14ac:dyDescent="0.2">
      <c r="G19" s="91" t="s">
        <v>127</v>
      </c>
      <c r="H19" s="92">
        <f>SUM(H17:H18)</f>
        <v>11406.25</v>
      </c>
    </row>
    <row r="20" spans="2:18" ht="12" thickTop="1" x14ac:dyDescent="0.2">
      <c r="C20" s="86"/>
    </row>
    <row r="21" spans="2:18" x14ac:dyDescent="0.2">
      <c r="B21" s="73" t="s">
        <v>137</v>
      </c>
      <c r="C21" s="73" t="s">
        <v>156</v>
      </c>
      <c r="G21" s="82"/>
      <c r="H21" s="77" t="s">
        <v>122</v>
      </c>
      <c r="Q21" s="79"/>
      <c r="R21" s="80"/>
    </row>
    <row r="22" spans="2:18" x14ac:dyDescent="0.2">
      <c r="C22" s="74" t="s">
        <v>2</v>
      </c>
      <c r="F22" s="83"/>
      <c r="G22" s="84"/>
      <c r="H22" s="85">
        <v>16310.84</v>
      </c>
    </row>
    <row r="23" spans="2:18" x14ac:dyDescent="0.2">
      <c r="C23" s="74" t="s">
        <v>3</v>
      </c>
      <c r="E23" s="74"/>
      <c r="F23" s="84"/>
      <c r="G23" s="90"/>
      <c r="H23" s="85">
        <v>3481</v>
      </c>
      <c r="I23" s="87"/>
    </row>
    <row r="24" spans="2:18" s="78" customFormat="1" thickBot="1" x14ac:dyDescent="0.2">
      <c r="G24" s="91" t="s">
        <v>127</v>
      </c>
      <c r="H24" s="92">
        <f>SUM(H22:H23)</f>
        <v>19791.84</v>
      </c>
    </row>
    <row r="25" spans="2:18" ht="12.75" thickTop="1" thickBot="1" x14ac:dyDescent="0.25">
      <c r="C25" s="86"/>
    </row>
    <row r="26" spans="2:18" ht="12" thickBot="1" x14ac:dyDescent="0.25">
      <c r="B26" s="78" t="s">
        <v>139</v>
      </c>
      <c r="C26" s="73" t="s">
        <v>129</v>
      </c>
      <c r="E26" s="93" t="s">
        <v>0</v>
      </c>
      <c r="F26" s="94"/>
      <c r="G26" s="94" t="s">
        <v>130</v>
      </c>
      <c r="H26" s="95" t="s">
        <v>131</v>
      </c>
    </row>
    <row r="27" spans="2:18" x14ac:dyDescent="0.2">
      <c r="C27" s="73"/>
      <c r="D27" s="78"/>
      <c r="E27" s="96"/>
      <c r="F27" s="96"/>
      <c r="G27" s="96"/>
      <c r="H27" s="96"/>
    </row>
    <row r="28" spans="2:18" x14ac:dyDescent="0.2">
      <c r="B28" s="73"/>
      <c r="C28" s="86" t="s">
        <v>132</v>
      </c>
      <c r="D28" s="97"/>
      <c r="E28" s="96">
        <v>137144.14000000001</v>
      </c>
      <c r="F28" s="96"/>
      <c r="G28" s="96">
        <v>104457.58</v>
      </c>
      <c r="H28" s="96">
        <v>46400.970000000016</v>
      </c>
      <c r="J28" s="98"/>
    </row>
    <row r="29" spans="2:18" x14ac:dyDescent="0.2">
      <c r="C29" s="86" t="s">
        <v>133</v>
      </c>
      <c r="D29" s="97"/>
      <c r="E29" s="96">
        <v>140782.43</v>
      </c>
      <c r="F29" s="96"/>
      <c r="G29" s="96">
        <v>80699.560000000012</v>
      </c>
      <c r="H29" s="96">
        <v>97704.439999999988</v>
      </c>
      <c r="J29" s="99"/>
    </row>
    <row r="30" spans="2:18" x14ac:dyDescent="0.2">
      <c r="C30" s="86" t="s">
        <v>134</v>
      </c>
      <c r="D30" s="97"/>
      <c r="E30" s="96">
        <v>3472.88</v>
      </c>
      <c r="F30" s="96"/>
      <c r="G30" s="96">
        <v>1810.56</v>
      </c>
      <c r="H30" s="96">
        <v>2009.6100000000001</v>
      </c>
      <c r="J30" s="99"/>
    </row>
    <row r="31" spans="2:18" x14ac:dyDescent="0.2">
      <c r="C31" s="86" t="s">
        <v>135</v>
      </c>
      <c r="D31" s="97"/>
      <c r="E31" s="96">
        <v>4597591.0199999996</v>
      </c>
      <c r="F31" s="96"/>
      <c r="G31" s="96">
        <v>325662.7</v>
      </c>
      <c r="H31" s="96">
        <v>4501807.8699999992</v>
      </c>
      <c r="J31" s="99"/>
    </row>
    <row r="32" spans="2:18" ht="12" thickBot="1" x14ac:dyDescent="0.25">
      <c r="C32" s="86" t="s">
        <v>136</v>
      </c>
      <c r="D32" s="97"/>
      <c r="E32" s="96">
        <v>154850</v>
      </c>
      <c r="F32" s="96"/>
      <c r="G32" s="96"/>
      <c r="H32" s="96">
        <v>154850</v>
      </c>
      <c r="J32" s="99"/>
    </row>
    <row r="33" spans="2:9" ht="12" thickBot="1" x14ac:dyDescent="0.25">
      <c r="C33" s="86"/>
      <c r="E33" s="100">
        <f>SUM(E28:E32)</f>
        <v>5033840.47</v>
      </c>
      <c r="F33" s="101"/>
      <c r="G33" s="101">
        <f>SUM(G28:G32)</f>
        <v>512630.4</v>
      </c>
      <c r="H33" s="102">
        <f>SUM(H28:H32)</f>
        <v>4802772.8899999987</v>
      </c>
    </row>
    <row r="34" spans="2:9" ht="12" thickBot="1" x14ac:dyDescent="0.25">
      <c r="C34" s="86"/>
      <c r="E34" s="103"/>
      <c r="F34" s="103"/>
      <c r="G34" s="103"/>
      <c r="H34" s="103"/>
    </row>
    <row r="35" spans="2:9" ht="12" thickBot="1" x14ac:dyDescent="0.25">
      <c r="B35" s="78" t="s">
        <v>142</v>
      </c>
      <c r="C35" s="73" t="s">
        <v>138</v>
      </c>
      <c r="E35" s="93" t="s">
        <v>0</v>
      </c>
      <c r="F35" s="94"/>
      <c r="G35" s="94" t="s">
        <v>130</v>
      </c>
      <c r="H35" s="95" t="s">
        <v>131</v>
      </c>
    </row>
    <row r="36" spans="2:9" x14ac:dyDescent="0.2">
      <c r="C36" s="86"/>
      <c r="E36" s="103"/>
      <c r="F36" s="103"/>
      <c r="G36" s="103"/>
      <c r="H36" s="103"/>
    </row>
    <row r="37" spans="2:9" ht="12" thickBot="1" x14ac:dyDescent="0.25">
      <c r="C37" s="104" t="s">
        <v>1</v>
      </c>
      <c r="E37" s="96">
        <v>11549.21</v>
      </c>
      <c r="F37" s="96"/>
      <c r="G37" s="96">
        <v>0</v>
      </c>
      <c r="H37" s="96">
        <f>+E37-G37</f>
        <v>11549.21</v>
      </c>
    </row>
    <row r="38" spans="2:9" ht="12" thickBot="1" x14ac:dyDescent="0.25">
      <c r="C38" s="86"/>
      <c r="E38" s="100">
        <f>+E37</f>
        <v>11549.21</v>
      </c>
      <c r="F38" s="101"/>
      <c r="G38" s="101">
        <f>+G37</f>
        <v>0</v>
      </c>
      <c r="H38" s="102">
        <f>+H37</f>
        <v>11549.21</v>
      </c>
    </row>
    <row r="39" spans="2:9" x14ac:dyDescent="0.2">
      <c r="E39" s="105"/>
      <c r="F39" s="106"/>
      <c r="G39" s="105"/>
      <c r="H39" s="107"/>
      <c r="I39" s="79"/>
    </row>
    <row r="40" spans="2:9" x14ac:dyDescent="0.2">
      <c r="B40" s="73" t="s">
        <v>145</v>
      </c>
      <c r="C40" s="73" t="s">
        <v>140</v>
      </c>
      <c r="E40" s="105"/>
      <c r="F40" s="106"/>
      <c r="G40" s="105"/>
      <c r="H40" s="77" t="s">
        <v>122</v>
      </c>
      <c r="I40" s="79"/>
    </row>
    <row r="41" spans="2:9" x14ac:dyDescent="0.2">
      <c r="B41" s="73"/>
      <c r="E41" s="74"/>
      <c r="F41" s="74"/>
      <c r="G41" s="74"/>
      <c r="H41" s="74"/>
      <c r="I41" s="79"/>
    </row>
    <row r="42" spans="2:9" x14ac:dyDescent="0.2">
      <c r="B42" s="73"/>
      <c r="C42" s="74" t="s">
        <v>141</v>
      </c>
      <c r="D42" s="108"/>
      <c r="E42" s="105"/>
      <c r="F42" s="106"/>
      <c r="G42" s="105"/>
      <c r="H42" s="107">
        <v>179933.54</v>
      </c>
      <c r="I42" s="79"/>
    </row>
    <row r="43" spans="2:9" ht="12" thickBot="1" x14ac:dyDescent="0.25">
      <c r="D43" s="108"/>
      <c r="E43" s="105"/>
      <c r="F43" s="106"/>
      <c r="G43" s="91" t="s">
        <v>127</v>
      </c>
      <c r="H43" s="109">
        <f>SUM(H41:H42)</f>
        <v>179933.54</v>
      </c>
      <c r="I43" s="79"/>
    </row>
    <row r="44" spans="2:9" ht="12" thickTop="1" x14ac:dyDescent="0.2">
      <c r="D44" s="108"/>
      <c r="E44" s="105"/>
      <c r="F44" s="106"/>
      <c r="G44" s="91"/>
      <c r="H44" s="110"/>
      <c r="I44" s="79"/>
    </row>
    <row r="45" spans="2:9" ht="12.75" x14ac:dyDescent="0.2">
      <c r="B45" s="73" t="s">
        <v>157</v>
      </c>
      <c r="C45" s="78" t="s">
        <v>143</v>
      </c>
      <c r="G45" s="111"/>
    </row>
    <row r="46" spans="2:9" ht="12.75" x14ac:dyDescent="0.2">
      <c r="C46" s="104" t="s">
        <v>4</v>
      </c>
      <c r="G46" s="111"/>
      <c r="H46" s="77">
        <v>599.6</v>
      </c>
    </row>
    <row r="47" spans="2:9" ht="12.75" x14ac:dyDescent="0.2">
      <c r="C47" s="104" t="s">
        <v>144</v>
      </c>
      <c r="G47" s="111"/>
      <c r="H47" s="77">
        <v>0</v>
      </c>
    </row>
    <row r="48" spans="2:9" ht="12.75" x14ac:dyDescent="0.2">
      <c r="C48" s="104" t="s">
        <v>5</v>
      </c>
      <c r="G48" s="111"/>
      <c r="H48" s="112">
        <v>748.8</v>
      </c>
    </row>
    <row r="49" spans="2:9" x14ac:dyDescent="0.2">
      <c r="C49" s="104" t="s">
        <v>6</v>
      </c>
      <c r="H49" s="112">
        <v>492.7</v>
      </c>
    </row>
    <row r="50" spans="2:9" x14ac:dyDescent="0.2">
      <c r="C50" s="104" t="s">
        <v>7</v>
      </c>
      <c r="E50" s="105"/>
      <c r="F50" s="106"/>
      <c r="G50" s="105"/>
      <c r="H50" s="107">
        <v>585.96</v>
      </c>
      <c r="I50" s="79"/>
    </row>
    <row r="51" spans="2:9" ht="12" thickBot="1" x14ac:dyDescent="0.25">
      <c r="E51" s="105"/>
      <c r="F51" s="106"/>
      <c r="G51" s="91" t="s">
        <v>127</v>
      </c>
      <c r="H51" s="92">
        <f>SUM(H46:H50)</f>
        <v>2427.0600000000004</v>
      </c>
      <c r="I51" s="79"/>
    </row>
    <row r="52" spans="2:9" ht="12" thickTop="1" x14ac:dyDescent="0.2">
      <c r="E52" s="105"/>
      <c r="F52" s="106"/>
      <c r="G52" s="91"/>
      <c r="H52" s="113"/>
      <c r="I52" s="79"/>
    </row>
    <row r="53" spans="2:9" x14ac:dyDescent="0.2">
      <c r="B53" s="73" t="s">
        <v>147</v>
      </c>
      <c r="C53" s="73" t="s">
        <v>25</v>
      </c>
      <c r="D53" s="108"/>
      <c r="G53" s="82"/>
      <c r="I53" s="79"/>
    </row>
    <row r="54" spans="2:9" x14ac:dyDescent="0.2">
      <c r="B54" s="73"/>
      <c r="C54" s="86"/>
      <c r="G54" s="82"/>
      <c r="I54" s="79"/>
    </row>
    <row r="55" spans="2:9" x14ac:dyDescent="0.2">
      <c r="B55" s="73"/>
      <c r="C55" s="86" t="s">
        <v>146</v>
      </c>
      <c r="D55" s="108"/>
      <c r="G55" s="82"/>
      <c r="H55" s="77">
        <v>1241411.23</v>
      </c>
      <c r="I55" s="79"/>
    </row>
    <row r="56" spans="2:9" ht="12" thickBot="1" x14ac:dyDescent="0.25">
      <c r="B56" s="73"/>
      <c r="C56" s="86"/>
      <c r="D56" s="108"/>
      <c r="G56" s="91" t="s">
        <v>127</v>
      </c>
      <c r="H56" s="92">
        <f>+H55</f>
        <v>1241411.23</v>
      </c>
      <c r="I56" s="79"/>
    </row>
    <row r="57" spans="2:9" ht="12" thickTop="1" x14ac:dyDescent="0.2">
      <c r="B57" s="73"/>
      <c r="C57" s="86"/>
      <c r="E57" s="105"/>
      <c r="F57" s="106"/>
      <c r="G57" s="105"/>
      <c r="H57" s="107"/>
      <c r="I57" s="79"/>
    </row>
    <row r="58" spans="2:9" x14ac:dyDescent="0.2">
      <c r="B58" s="73" t="s">
        <v>158</v>
      </c>
      <c r="C58" s="73" t="s">
        <v>148</v>
      </c>
      <c r="D58" s="108"/>
      <c r="G58" s="82"/>
      <c r="I58" s="79"/>
    </row>
    <row r="59" spans="2:9" x14ac:dyDescent="0.2">
      <c r="B59" s="73"/>
      <c r="C59" s="86"/>
      <c r="G59" s="82"/>
      <c r="I59" s="79"/>
    </row>
    <row r="60" spans="2:9" x14ac:dyDescent="0.2">
      <c r="B60" s="73"/>
      <c r="C60" s="86" t="s">
        <v>149</v>
      </c>
      <c r="D60" s="108"/>
      <c r="G60" s="82"/>
      <c r="H60" s="77">
        <v>90000</v>
      </c>
      <c r="I60" s="79"/>
    </row>
    <row r="61" spans="2:9" x14ac:dyDescent="0.2">
      <c r="B61" s="73"/>
      <c r="C61" s="86" t="s">
        <v>150</v>
      </c>
      <c r="D61" s="108"/>
      <c r="H61" s="77">
        <v>10000</v>
      </c>
      <c r="I61" s="79"/>
    </row>
    <row r="62" spans="2:9" x14ac:dyDescent="0.2">
      <c r="B62" s="73"/>
      <c r="D62" s="108"/>
      <c r="I62" s="79"/>
    </row>
    <row r="63" spans="2:9" ht="12" thickBot="1" x14ac:dyDescent="0.25">
      <c r="B63" s="73"/>
      <c r="G63" s="91" t="s">
        <v>127</v>
      </c>
      <c r="H63" s="92">
        <f>SUM(H59:H62)</f>
        <v>100000</v>
      </c>
      <c r="I63" s="79"/>
    </row>
    <row r="64" spans="2:9" ht="12" thickTop="1" x14ac:dyDescent="0.2"/>
    <row r="67" spans="3:10" x14ac:dyDescent="0.2">
      <c r="C67" s="86"/>
    </row>
    <row r="68" spans="3:10" x14ac:dyDescent="0.2">
      <c r="C68" s="86"/>
      <c r="G68" s="114"/>
      <c r="H68" s="112"/>
      <c r="I68" s="114"/>
      <c r="J68" s="114"/>
    </row>
    <row r="69" spans="3:10" x14ac:dyDescent="0.2">
      <c r="G69" s="114"/>
      <c r="H69" s="112"/>
      <c r="I69" s="114"/>
      <c r="J69" s="114"/>
    </row>
    <row r="70" spans="3:10" x14ac:dyDescent="0.2">
      <c r="E70" s="115"/>
      <c r="G70" s="114"/>
      <c r="H70" s="112"/>
      <c r="I70" s="114"/>
      <c r="J70" s="114"/>
    </row>
    <row r="71" spans="3:10" x14ac:dyDescent="0.2">
      <c r="G71" s="114"/>
      <c r="H71" s="112"/>
      <c r="I71" s="114"/>
      <c r="J71" s="114"/>
    </row>
    <row r="72" spans="3:10" x14ac:dyDescent="0.2">
      <c r="G72" s="114"/>
      <c r="H72" s="112"/>
      <c r="I72" s="114"/>
      <c r="J72" s="114"/>
    </row>
    <row r="73" spans="3:10" x14ac:dyDescent="0.2">
      <c r="G73" s="114"/>
      <c r="H73" s="112"/>
      <c r="I73" s="114"/>
      <c r="J73" s="114"/>
    </row>
    <row r="74" spans="3:10" x14ac:dyDescent="0.2">
      <c r="G74" s="114"/>
      <c r="H74" s="112"/>
      <c r="I74" s="114"/>
      <c r="J74" s="114"/>
    </row>
    <row r="75" spans="3:10" x14ac:dyDescent="0.2">
      <c r="G75" s="116"/>
      <c r="H75" s="117"/>
      <c r="I75" s="114"/>
      <c r="J75" s="114"/>
    </row>
    <row r="76" spans="3:10" x14ac:dyDescent="0.2">
      <c r="G76" s="114"/>
      <c r="H76" s="112"/>
      <c r="I76" s="116"/>
      <c r="J76" s="114"/>
    </row>
    <row r="77" spans="3:10" x14ac:dyDescent="0.2">
      <c r="G77" s="114"/>
      <c r="H77" s="112"/>
      <c r="I77" s="114"/>
      <c r="J77" s="114"/>
    </row>
    <row r="78" spans="3:10" x14ac:dyDescent="0.2">
      <c r="G78" s="86"/>
    </row>
    <row r="79" spans="3:10" x14ac:dyDescent="0.2">
      <c r="G79" s="86"/>
    </row>
    <row r="80" spans="3:10" x14ac:dyDescent="0.2">
      <c r="G80" s="86"/>
    </row>
    <row r="81" spans="5:12" x14ac:dyDescent="0.2">
      <c r="G81" s="86"/>
    </row>
    <row r="82" spans="5:12" x14ac:dyDescent="0.2">
      <c r="G82" s="86"/>
      <c r="H82" s="118"/>
      <c r="I82" s="86"/>
    </row>
    <row r="83" spans="5:12" x14ac:dyDescent="0.2">
      <c r="G83" s="86"/>
      <c r="H83" s="118"/>
      <c r="I83" s="86"/>
    </row>
    <row r="84" spans="5:12" x14ac:dyDescent="0.2">
      <c r="G84" s="86"/>
      <c r="H84" s="118"/>
      <c r="I84" s="86"/>
    </row>
    <row r="85" spans="5:12" x14ac:dyDescent="0.2">
      <c r="G85" s="86"/>
      <c r="H85" s="118"/>
      <c r="I85" s="86"/>
    </row>
    <row r="86" spans="5:12" x14ac:dyDescent="0.2">
      <c r="G86" s="86"/>
      <c r="H86" s="118"/>
      <c r="I86" s="86"/>
    </row>
    <row r="87" spans="5:12" x14ac:dyDescent="0.2">
      <c r="H87" s="86"/>
      <c r="I87" s="118"/>
      <c r="J87" s="86"/>
    </row>
    <row r="88" spans="5:12" x14ac:dyDescent="0.2">
      <c r="E88" s="114"/>
      <c r="F88" s="114"/>
      <c r="G88" s="114"/>
      <c r="H88" s="114"/>
      <c r="I88" s="112"/>
      <c r="J88" s="114"/>
      <c r="K88" s="114"/>
      <c r="L88" s="114"/>
    </row>
    <row r="89" spans="5:12" x14ac:dyDescent="0.2">
      <c r="E89" s="114"/>
      <c r="F89" s="114"/>
      <c r="G89" s="114"/>
      <c r="H89" s="114"/>
      <c r="I89" s="112"/>
      <c r="J89" s="114"/>
      <c r="K89" s="114"/>
      <c r="L89" s="114"/>
    </row>
    <row r="90" spans="5:12" x14ac:dyDescent="0.2">
      <c r="E90" s="114"/>
      <c r="F90" s="114"/>
      <c r="G90" s="114"/>
      <c r="H90" s="114"/>
      <c r="I90" s="112"/>
      <c r="J90" s="114"/>
      <c r="K90" s="114"/>
      <c r="L90" s="114"/>
    </row>
    <row r="91" spans="5:12" x14ac:dyDescent="0.2">
      <c r="E91" s="114"/>
      <c r="F91" s="114"/>
      <c r="G91" s="114"/>
      <c r="H91" s="114"/>
      <c r="I91" s="112"/>
      <c r="J91" s="114"/>
      <c r="K91" s="114"/>
      <c r="L91" s="114"/>
    </row>
    <row r="92" spans="5:12" x14ac:dyDescent="0.2">
      <c r="E92" s="114"/>
      <c r="F92" s="114"/>
      <c r="G92" s="114"/>
      <c r="H92" s="114"/>
      <c r="I92" s="112"/>
      <c r="J92" s="114"/>
      <c r="K92" s="114"/>
      <c r="L92" s="114"/>
    </row>
    <row r="93" spans="5:12" x14ac:dyDescent="0.2">
      <c r="E93" s="114"/>
      <c r="F93" s="114"/>
      <c r="G93" s="114"/>
      <c r="H93" s="114"/>
      <c r="I93" s="112"/>
      <c r="J93" s="114"/>
      <c r="K93" s="114"/>
      <c r="L93" s="114"/>
    </row>
    <row r="94" spans="5:12" x14ac:dyDescent="0.2">
      <c r="E94" s="114"/>
      <c r="F94" s="114"/>
      <c r="G94" s="114"/>
      <c r="H94" s="114"/>
      <c r="I94" s="112"/>
      <c r="J94" s="114"/>
      <c r="K94" s="114"/>
      <c r="L94" s="114"/>
    </row>
    <row r="95" spans="5:12" x14ac:dyDescent="0.2">
      <c r="E95" s="114"/>
      <c r="F95" s="114"/>
      <c r="G95" s="114"/>
      <c r="H95" s="114"/>
      <c r="I95" s="112"/>
      <c r="J95" s="114"/>
      <c r="K95" s="114"/>
      <c r="L95" s="114"/>
    </row>
    <row r="96" spans="5:12" x14ac:dyDescent="0.2">
      <c r="E96" s="114"/>
      <c r="F96" s="114"/>
      <c r="G96" s="114"/>
      <c r="H96" s="114"/>
      <c r="I96" s="112"/>
      <c r="J96" s="114"/>
      <c r="K96" s="114"/>
      <c r="L96" s="114"/>
    </row>
    <row r="97" spans="5:12" x14ac:dyDescent="0.2">
      <c r="E97" s="114"/>
      <c r="F97" s="114"/>
      <c r="G97" s="114"/>
      <c r="H97" s="114"/>
      <c r="I97" s="112"/>
      <c r="J97" s="114"/>
      <c r="K97" s="114"/>
      <c r="L97" s="114"/>
    </row>
    <row r="98" spans="5:12" x14ac:dyDescent="0.2">
      <c r="E98" s="114"/>
      <c r="F98" s="114"/>
      <c r="G98" s="114"/>
      <c r="H98" s="114"/>
      <c r="I98" s="112"/>
      <c r="J98" s="114"/>
      <c r="K98" s="114"/>
      <c r="L98" s="114"/>
    </row>
    <row r="99" spans="5:12" x14ac:dyDescent="0.2">
      <c r="E99" s="114"/>
      <c r="F99" s="114"/>
      <c r="G99" s="114"/>
      <c r="H99" s="114"/>
      <c r="I99" s="112"/>
      <c r="J99" s="114"/>
      <c r="K99" s="114"/>
      <c r="L99" s="114"/>
    </row>
    <row r="100" spans="5:12" x14ac:dyDescent="0.2">
      <c r="E100" s="114"/>
      <c r="F100" s="114"/>
      <c r="G100" s="114"/>
      <c r="H100" s="114"/>
      <c r="I100" s="112"/>
      <c r="J100" s="114"/>
      <c r="K100" s="114"/>
      <c r="L100" s="114"/>
    </row>
    <row r="101" spans="5:12" x14ac:dyDescent="0.2">
      <c r="E101" s="114"/>
      <c r="F101" s="114"/>
      <c r="G101" s="114"/>
      <c r="H101" s="114"/>
      <c r="I101" s="112"/>
      <c r="J101" s="114"/>
      <c r="K101" s="114"/>
      <c r="L101" s="114"/>
    </row>
    <row r="102" spans="5:12" x14ac:dyDescent="0.2">
      <c r="E102" s="114"/>
      <c r="F102" s="114"/>
      <c r="G102" s="114"/>
      <c r="H102" s="114"/>
      <c r="I102" s="112"/>
      <c r="J102" s="114"/>
      <c r="K102" s="114"/>
      <c r="L102" s="114"/>
    </row>
    <row r="103" spans="5:12" x14ac:dyDescent="0.2">
      <c r="E103" s="114"/>
      <c r="F103" s="114"/>
      <c r="G103" s="114"/>
      <c r="H103" s="114"/>
      <c r="I103" s="112"/>
      <c r="J103" s="114"/>
      <c r="K103" s="114"/>
      <c r="L103" s="114"/>
    </row>
    <row r="104" spans="5:12" x14ac:dyDescent="0.2">
      <c r="E104" s="114"/>
      <c r="F104" s="114"/>
      <c r="G104" s="114"/>
      <c r="H104" s="114"/>
      <c r="I104" s="112"/>
      <c r="J104" s="114"/>
      <c r="K104" s="114"/>
      <c r="L104" s="114"/>
    </row>
    <row r="105" spans="5:12" x14ac:dyDescent="0.2">
      <c r="E105" s="114"/>
      <c r="F105" s="114"/>
      <c r="G105" s="114"/>
      <c r="H105" s="114"/>
      <c r="I105" s="112"/>
      <c r="J105" s="114"/>
      <c r="K105" s="114"/>
      <c r="L105" s="114"/>
    </row>
    <row r="106" spans="5:12" x14ac:dyDescent="0.2">
      <c r="E106" s="114"/>
      <c r="F106" s="114"/>
      <c r="G106" s="114"/>
      <c r="H106" s="114"/>
      <c r="I106" s="112"/>
      <c r="J106" s="114"/>
      <c r="K106" s="114"/>
      <c r="L106" s="114"/>
    </row>
    <row r="107" spans="5:12" x14ac:dyDescent="0.2">
      <c r="E107" s="114"/>
      <c r="F107" s="114"/>
      <c r="G107" s="114"/>
      <c r="H107" s="114"/>
      <c r="I107" s="112"/>
      <c r="J107" s="114"/>
      <c r="K107" s="114"/>
      <c r="L107" s="114"/>
    </row>
    <row r="108" spans="5:12" x14ac:dyDescent="0.2">
      <c r="E108" s="114"/>
      <c r="F108" s="114"/>
      <c r="G108" s="114"/>
      <c r="H108" s="114"/>
      <c r="I108" s="112"/>
      <c r="J108" s="114"/>
      <c r="K108" s="114"/>
      <c r="L108" s="114"/>
    </row>
    <row r="109" spans="5:12" x14ac:dyDescent="0.2">
      <c r="E109" s="114"/>
      <c r="F109" s="114"/>
      <c r="G109" s="114"/>
      <c r="H109" s="114"/>
      <c r="I109" s="112"/>
      <c r="J109" s="114"/>
      <c r="K109" s="114"/>
      <c r="L109" s="114"/>
    </row>
    <row r="110" spans="5:12" x14ac:dyDescent="0.2">
      <c r="E110" s="114"/>
      <c r="F110" s="114"/>
      <c r="G110" s="114"/>
      <c r="H110" s="114"/>
      <c r="I110" s="112"/>
      <c r="J110" s="114"/>
      <c r="K110" s="114"/>
      <c r="L110" s="114"/>
    </row>
    <row r="111" spans="5:12" x14ac:dyDescent="0.2">
      <c r="E111" s="114"/>
      <c r="F111" s="114"/>
      <c r="G111" s="114"/>
      <c r="H111" s="114"/>
      <c r="I111" s="112"/>
      <c r="J111" s="114"/>
      <c r="K111" s="114"/>
      <c r="L111" s="114"/>
    </row>
    <row r="112" spans="5:12" x14ac:dyDescent="0.2">
      <c r="E112" s="114"/>
      <c r="F112" s="114"/>
      <c r="G112" s="114"/>
      <c r="H112" s="114"/>
      <c r="I112" s="112"/>
      <c r="J112" s="114"/>
      <c r="K112" s="114"/>
      <c r="L112" s="114"/>
    </row>
    <row r="113" spans="5:12" x14ac:dyDescent="0.2">
      <c r="E113" s="114"/>
      <c r="F113" s="114"/>
      <c r="G113" s="114"/>
      <c r="H113" s="112"/>
      <c r="I113" s="114"/>
      <c r="J113" s="114"/>
      <c r="K113" s="114"/>
      <c r="L113" s="114"/>
    </row>
    <row r="114" spans="5:12" x14ac:dyDescent="0.2">
      <c r="E114" s="114"/>
      <c r="F114" s="114"/>
      <c r="G114" s="114"/>
      <c r="H114" s="112"/>
      <c r="I114" s="114"/>
      <c r="J114" s="114"/>
      <c r="K114" s="114"/>
      <c r="L114" s="114"/>
    </row>
    <row r="115" spans="5:12" x14ac:dyDescent="0.2">
      <c r="E115" s="114"/>
      <c r="F115" s="114"/>
      <c r="G115" s="114"/>
      <c r="H115" s="112"/>
      <c r="I115" s="114"/>
      <c r="J115" s="114"/>
      <c r="K115" s="114"/>
      <c r="L115" s="114"/>
    </row>
    <row r="116" spans="5:12" x14ac:dyDescent="0.2">
      <c r="E116" s="114"/>
      <c r="F116" s="114"/>
      <c r="G116" s="114"/>
      <c r="H116" s="112"/>
      <c r="I116" s="114"/>
      <c r="J116" s="114"/>
      <c r="K116" s="114"/>
      <c r="L116" s="114"/>
    </row>
    <row r="117" spans="5:12" x14ac:dyDescent="0.2">
      <c r="E117" s="114"/>
      <c r="F117" s="114"/>
      <c r="G117" s="114"/>
      <c r="H117" s="112"/>
      <c r="I117" s="114"/>
      <c r="J117" s="114"/>
      <c r="K117" s="114"/>
      <c r="L117" s="114"/>
    </row>
    <row r="118" spans="5:12" x14ac:dyDescent="0.2">
      <c r="E118" s="114"/>
      <c r="F118" s="114"/>
      <c r="G118" s="114"/>
      <c r="H118" s="112"/>
      <c r="I118" s="114"/>
      <c r="J118" s="114"/>
      <c r="K118" s="114"/>
      <c r="L118" s="114"/>
    </row>
    <row r="119" spans="5:12" x14ac:dyDescent="0.2">
      <c r="E119" s="114"/>
      <c r="F119" s="114"/>
      <c r="G119" s="114"/>
      <c r="H119" s="112"/>
      <c r="I119" s="114"/>
      <c r="J119" s="114"/>
      <c r="K119" s="114"/>
      <c r="L119" s="114"/>
    </row>
    <row r="120" spans="5:12" x14ac:dyDescent="0.2">
      <c r="E120" s="114"/>
      <c r="F120" s="114"/>
      <c r="G120" s="114"/>
      <c r="H120" s="112"/>
      <c r="I120" s="114"/>
      <c r="J120" s="114"/>
      <c r="K120" s="114"/>
      <c r="L120" s="114"/>
    </row>
    <row r="121" spans="5:12" x14ac:dyDescent="0.2">
      <c r="E121" s="114"/>
      <c r="F121" s="114"/>
      <c r="G121" s="114"/>
      <c r="H121" s="112"/>
      <c r="I121" s="114"/>
      <c r="J121" s="114"/>
      <c r="K121" s="114"/>
      <c r="L121" s="114"/>
    </row>
    <row r="122" spans="5:12" x14ac:dyDescent="0.2">
      <c r="E122" s="114"/>
      <c r="F122" s="114"/>
      <c r="G122" s="114"/>
      <c r="H122" s="112"/>
      <c r="I122" s="114"/>
      <c r="J122" s="114"/>
      <c r="K122" s="114"/>
      <c r="L122" s="114"/>
    </row>
    <row r="123" spans="5:12" x14ac:dyDescent="0.2">
      <c r="E123" s="114"/>
      <c r="F123" s="114"/>
      <c r="G123" s="114"/>
      <c r="H123" s="112"/>
      <c r="I123" s="114"/>
      <c r="J123" s="114"/>
      <c r="K123" s="114"/>
      <c r="L123" s="114"/>
    </row>
    <row r="124" spans="5:12" x14ac:dyDescent="0.2">
      <c r="G124" s="86"/>
    </row>
    <row r="125" spans="5:12" x14ac:dyDescent="0.2">
      <c r="G125" s="86"/>
    </row>
    <row r="126" spans="5:12" x14ac:dyDescent="0.2">
      <c r="E126" s="74"/>
      <c r="F126" s="74"/>
      <c r="G126" s="86"/>
      <c r="H126" s="74"/>
    </row>
    <row r="127" spans="5:12" x14ac:dyDescent="0.2">
      <c r="E127" s="74"/>
      <c r="F127" s="74"/>
      <c r="G127" s="86"/>
      <c r="H127" s="74"/>
    </row>
    <row r="128" spans="5:12" x14ac:dyDescent="0.2">
      <c r="E128" s="74"/>
      <c r="F128" s="74"/>
      <c r="G128" s="86"/>
      <c r="H128" s="74"/>
    </row>
    <row r="129" spans="7:7" s="74" customFormat="1" x14ac:dyDescent="0.2">
      <c r="G129" s="86"/>
    </row>
    <row r="130" spans="7:7" s="74" customFormat="1" x14ac:dyDescent="0.2">
      <c r="G130" s="86"/>
    </row>
    <row r="131" spans="7:7" s="74" customFormat="1" x14ac:dyDescent="0.2">
      <c r="G131" s="86"/>
    </row>
    <row r="132" spans="7:7" s="74" customFormat="1" x14ac:dyDescent="0.2">
      <c r="G132" s="86"/>
    </row>
    <row r="133" spans="7:7" s="74" customFormat="1" x14ac:dyDescent="0.2">
      <c r="G133" s="86"/>
    </row>
    <row r="134" spans="7:7" s="74" customFormat="1" x14ac:dyDescent="0.2">
      <c r="G134" s="86"/>
    </row>
    <row r="135" spans="7:7" s="74" customFormat="1" x14ac:dyDescent="0.2">
      <c r="G135" s="86"/>
    </row>
    <row r="136" spans="7:7" s="74" customFormat="1" x14ac:dyDescent="0.2">
      <c r="G136" s="86"/>
    </row>
    <row r="137" spans="7:7" s="74" customFormat="1" x14ac:dyDescent="0.2">
      <c r="G137" s="86"/>
    </row>
    <row r="138" spans="7:7" s="74" customFormat="1" x14ac:dyDescent="0.2">
      <c r="G138" s="86"/>
    </row>
    <row r="139" spans="7:7" s="74" customFormat="1" x14ac:dyDescent="0.2">
      <c r="G139" s="86"/>
    </row>
    <row r="140" spans="7:7" s="74" customFormat="1" x14ac:dyDescent="0.2">
      <c r="G140" s="86"/>
    </row>
    <row r="141" spans="7:7" s="74" customFormat="1" x14ac:dyDescent="0.2">
      <c r="G141" s="86"/>
    </row>
  </sheetData>
  <mergeCells count="3"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ESF</vt:lpstr>
      <vt:lpstr>ERI</vt:lpstr>
      <vt:lpstr>EFE</vt:lpstr>
      <vt:lpstr>ECP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KEMP</dc:creator>
  <cp:lastModifiedBy>USAN SISTEMAS</cp:lastModifiedBy>
  <cp:lastPrinted>2021-03-18T20:36:47Z</cp:lastPrinted>
  <dcterms:created xsi:type="dcterms:W3CDTF">2021-03-14T23:34:29Z</dcterms:created>
  <dcterms:modified xsi:type="dcterms:W3CDTF">2022-05-24T21:52:07Z</dcterms:modified>
</cp:coreProperties>
</file>